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showPivotChartFilter="1" defaultThemeVersion="124226"/>
  <bookViews>
    <workbookView xWindow="120" yWindow="60" windowWidth="19875" windowHeight="10770"/>
  </bookViews>
  <sheets>
    <sheet name="Munka1" sheetId="1" r:id="rId1"/>
  </sheets>
  <definedNames>
    <definedName name="data">Munka1!$M$2:$M$31</definedName>
    <definedName name="felharm">Munka1!$B$100:$B$126</definedName>
    <definedName name="harm">Munka1!$B$100:$B$123</definedName>
    <definedName name="harmonikusok">Munka1!$B$100:$B$123</definedName>
    <definedName name="Oldal1">Munka1!$B$8:$B$17</definedName>
    <definedName name="Oldal2">Munka1!$C$8:$C$17</definedName>
    <definedName name="Oldal3">Munka1!$D$8:$D$17</definedName>
    <definedName name="on">Munka1!$B$100:$B$123</definedName>
    <definedName name="sorszám">Munka1!$A$100:$A$123</definedName>
    <definedName name="sorszám2">Munka1!$C$100:$C$123</definedName>
    <definedName name="sorszám3">Munka1!$C$100:$C$126</definedName>
    <definedName name="sos">Munka1!$A$100:$A$123</definedName>
    <definedName name="soss">Munka1!$A$100:$A$123</definedName>
  </definedNames>
  <calcPr calcId="124519"/>
</workbook>
</file>

<file path=xl/calcChain.xml><?xml version="1.0" encoding="utf-8"?>
<calcChain xmlns="http://schemas.openxmlformats.org/spreadsheetml/2006/main">
  <c r="G3" i="1"/>
  <c r="B6"/>
  <c r="B15" s="1"/>
  <c r="B107" s="1"/>
  <c r="D6"/>
  <c r="D15" s="1"/>
  <c r="B123" s="1"/>
  <c r="C6"/>
  <c r="C15" s="1"/>
  <c r="B115" s="1"/>
  <c r="D8" l="1"/>
  <c r="B116" s="1"/>
  <c r="D9"/>
  <c r="D11"/>
  <c r="D13"/>
  <c r="C8"/>
  <c r="B108" s="1"/>
  <c r="C9"/>
  <c r="C11"/>
  <c r="C13"/>
  <c r="B8"/>
  <c r="B100" s="1"/>
  <c r="B9"/>
  <c r="B11"/>
  <c r="B13"/>
  <c r="D14" l="1"/>
  <c r="B122" s="1"/>
  <c r="B121"/>
  <c r="D12"/>
  <c r="B120" s="1"/>
  <c r="B119"/>
  <c r="D10"/>
  <c r="B118" s="1"/>
  <c r="B117"/>
  <c r="C14"/>
  <c r="B114" s="1"/>
  <c r="B113"/>
  <c r="C12"/>
  <c r="B112" s="1"/>
  <c r="B111"/>
  <c r="C10"/>
  <c r="B110" s="1"/>
  <c r="B109"/>
  <c r="B14"/>
  <c r="B106" s="1"/>
  <c r="B105"/>
  <c r="B12"/>
  <c r="B104" s="1"/>
  <c r="B103"/>
  <c r="B10"/>
  <c r="B102" s="1"/>
  <c r="B101"/>
  <c r="A101" s="1"/>
  <c r="A117"/>
  <c r="A118"/>
  <c r="A119"/>
  <c r="A120"/>
  <c r="A121"/>
  <c r="A122"/>
  <c r="A123"/>
  <c r="A100"/>
  <c r="A108"/>
  <c r="A116"/>
  <c r="A115"/>
  <c r="A114"/>
  <c r="A113"/>
  <c r="A112"/>
  <c r="A111"/>
  <c r="A110"/>
  <c r="A109"/>
  <c r="A107"/>
  <c r="A102" l="1"/>
  <c r="A103"/>
  <c r="A104"/>
  <c r="A105"/>
  <c r="A106"/>
  <c r="D100" l="1"/>
  <c r="D101" s="1"/>
  <c r="D102" l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E101"/>
  <c r="E102"/>
  <c r="E103" l="1"/>
  <c r="E104" l="1"/>
  <c r="E118" l="1"/>
  <c r="E108" l="1"/>
  <c r="E119"/>
  <c r="E109" l="1"/>
  <c r="E123"/>
  <c r="E122"/>
  <c r="E120"/>
  <c r="E121"/>
  <c r="E113" l="1"/>
  <c r="E111"/>
  <c r="E112"/>
  <c r="E110"/>
  <c r="E114" l="1"/>
  <c r="E115" l="1"/>
  <c r="E116" l="1"/>
  <c r="E117"/>
  <c r="E106"/>
  <c r="E105"/>
  <c r="E107" l="1"/>
</calcChain>
</file>

<file path=xl/sharedStrings.xml><?xml version="1.0" encoding="utf-8"?>
<sst xmlns="http://schemas.openxmlformats.org/spreadsheetml/2006/main" count="26" uniqueCount="23">
  <si>
    <t>Hangsebesség:</t>
  </si>
  <si>
    <t>m/s</t>
  </si>
  <si>
    <t>#1</t>
  </si>
  <si>
    <t>#2</t>
  </si>
  <si>
    <t>#3</t>
  </si>
  <si>
    <t>#4</t>
  </si>
  <si>
    <t>#5</t>
  </si>
  <si>
    <t>#6</t>
  </si>
  <si>
    <t>#7</t>
  </si>
  <si>
    <t>Harmonikusok:     (Hz)</t>
  </si>
  <si>
    <t>Térfogat:</t>
  </si>
  <si>
    <t>liter</t>
  </si>
  <si>
    <t xml:space="preserve">                    Az alapfrekvencia és a felharmonikusok  emelkedő sorrendben</t>
  </si>
  <si>
    <t xml:space="preserve">                           ( akkor jó ha nincsenek  azonos magasságban  pontok)</t>
  </si>
  <si>
    <t>Szomszédos harmonikusok és alapfrekvencia közötti távolság</t>
  </si>
  <si>
    <t xml:space="preserve">     </t>
  </si>
  <si>
    <t>ptesza@gmail.com</t>
  </si>
  <si>
    <t>Állóhullámok vizsgálata hangdobozokban</t>
  </si>
  <si>
    <t xml:space="preserve">          (akkor jó ha minimum 30-50 Hz a legalacsonyabb pont)</t>
  </si>
  <si>
    <t xml:space="preserve">Készítette : Ptesza 2010-ben.  </t>
  </si>
  <si>
    <t>Hullámhossz:    (Hz)</t>
  </si>
  <si>
    <t>Alapfrekvencia</t>
  </si>
  <si>
    <t>Oldalhossz:      (mm)</t>
  </si>
</sst>
</file>

<file path=xl/styles.xml><?xml version="1.0" encoding="utf-8"?>
<styleSheet xmlns="http://schemas.openxmlformats.org/spreadsheetml/2006/main">
  <numFmts count="2">
    <numFmt numFmtId="43" formatCode="_-* #,##0.00\ _F_t_-;\-* #,##0.00\ _F_t_-;_-* &quot;-&quot;??\ _F_t_-;_-@_-"/>
    <numFmt numFmtId="164" formatCode="0.0"/>
  </numFmts>
  <fonts count="8">
    <font>
      <sz val="11"/>
      <color theme="1"/>
      <name val="Calibri"/>
      <family val="2"/>
      <charset val="238"/>
      <scheme val="minor"/>
    </font>
    <font>
      <u/>
      <sz val="1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theme="6" tint="0.3999755851924192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2" fontId="6" fillId="2" borderId="0" xfId="0" applyNumberFormat="1" applyFont="1" applyFill="1" applyProtection="1">
      <protection locked="0"/>
    </xf>
    <xf numFmtId="0" fontId="1" fillId="2" borderId="0" xfId="2" applyFont="1" applyFill="1" applyAlignment="1" applyProtection="1"/>
    <xf numFmtId="164" fontId="6" fillId="2" borderId="11" xfId="0" applyNumberFormat="1" applyFont="1" applyFill="1" applyBorder="1" applyAlignment="1" applyProtection="1">
      <alignment horizontal="center"/>
      <protection locked="0"/>
    </xf>
    <xf numFmtId="0" fontId="3" fillId="2" borderId="0" xfId="0" applyFont="1" applyFill="1" applyProtection="1"/>
    <xf numFmtId="2" fontId="3" fillId="2" borderId="0" xfId="0" applyNumberFormat="1" applyFont="1" applyFill="1" applyProtection="1"/>
    <xf numFmtId="0" fontId="4" fillId="2" borderId="0" xfId="0" applyFont="1" applyFill="1" applyProtection="1"/>
    <xf numFmtId="0" fontId="0" fillId="2" borderId="0" xfId="0" applyFill="1" applyProtection="1"/>
    <xf numFmtId="164" fontId="4" fillId="2" borderId="0" xfId="0" applyNumberFormat="1" applyFont="1" applyFill="1" applyProtection="1"/>
    <xf numFmtId="0" fontId="3" fillId="2" borderId="10" xfId="0" applyFont="1" applyFill="1" applyBorder="1" applyAlignment="1" applyProtection="1">
      <alignment horizontal="center"/>
    </xf>
    <xf numFmtId="0" fontId="7" fillId="2" borderId="0" xfId="0" applyFont="1" applyFill="1" applyProtection="1"/>
    <xf numFmtId="1" fontId="3" fillId="2" borderId="11" xfId="0" applyNumberFormat="1" applyFont="1" applyFill="1" applyBorder="1" applyAlignment="1" applyProtection="1">
      <alignment horizontal="center"/>
    </xf>
    <xf numFmtId="1" fontId="3" fillId="2" borderId="0" xfId="0" applyNumberFormat="1" applyFont="1" applyFill="1" applyAlignment="1" applyProtection="1">
      <alignment horizontal="center"/>
    </xf>
    <xf numFmtId="1" fontId="3" fillId="2" borderId="2" xfId="0" applyNumberFormat="1" applyFont="1" applyFill="1" applyBorder="1" applyAlignment="1" applyProtection="1">
      <alignment horizontal="center"/>
    </xf>
    <xf numFmtId="1" fontId="3" fillId="2" borderId="3" xfId="0" applyNumberFormat="1" applyFont="1" applyFill="1" applyBorder="1" applyAlignment="1" applyProtection="1">
      <alignment horizontal="center"/>
    </xf>
    <xf numFmtId="1" fontId="3" fillId="2" borderId="4" xfId="0" applyNumberFormat="1" applyFont="1" applyFill="1" applyBorder="1" applyAlignment="1" applyProtection="1">
      <alignment horizontal="center"/>
    </xf>
    <xf numFmtId="1" fontId="3" fillId="2" borderId="5" xfId="0" applyNumberFormat="1" applyFont="1" applyFill="1" applyBorder="1" applyAlignment="1" applyProtection="1">
      <alignment horizontal="center"/>
    </xf>
    <xf numFmtId="1" fontId="3" fillId="2" borderId="0" xfId="0" applyNumberFormat="1" applyFont="1" applyFill="1" applyBorder="1" applyAlignment="1" applyProtection="1">
      <alignment horizontal="center"/>
    </xf>
    <xf numFmtId="1" fontId="3" fillId="2" borderId="6" xfId="0" applyNumberFormat="1" applyFont="1" applyFill="1" applyBorder="1" applyAlignment="1" applyProtection="1">
      <alignment horizontal="center"/>
    </xf>
    <xf numFmtId="1" fontId="3" fillId="2" borderId="7" xfId="0" applyNumberFormat="1" applyFont="1" applyFill="1" applyBorder="1" applyAlignment="1" applyProtection="1">
      <alignment horizontal="center"/>
    </xf>
    <xf numFmtId="1" fontId="3" fillId="2" borderId="8" xfId="0" applyNumberFormat="1" applyFont="1" applyFill="1" applyBorder="1" applyAlignment="1" applyProtection="1">
      <alignment horizontal="center"/>
    </xf>
    <xf numFmtId="1" fontId="3" fillId="2" borderId="9" xfId="0" applyNumberFormat="1" applyFont="1" applyFill="1" applyBorder="1" applyAlignment="1" applyProtection="1">
      <alignment horizontal="center"/>
    </xf>
    <xf numFmtId="164" fontId="3" fillId="2" borderId="0" xfId="0" applyNumberFormat="1" applyFont="1" applyFill="1" applyBorder="1" applyProtection="1"/>
    <xf numFmtId="43" fontId="4" fillId="2" borderId="0" xfId="1" applyFont="1" applyFill="1" applyProtection="1"/>
    <xf numFmtId="2" fontId="4" fillId="2" borderId="0" xfId="0" applyNumberFormat="1" applyFont="1" applyFill="1" applyProtection="1"/>
    <xf numFmtId="1" fontId="4" fillId="2" borderId="0" xfId="0" applyNumberFormat="1" applyFont="1" applyFill="1" applyProtection="1"/>
    <xf numFmtId="16" fontId="4" fillId="2" borderId="0" xfId="0" applyNumberFormat="1" applyFont="1" applyFill="1" applyProtection="1"/>
    <xf numFmtId="0" fontId="7" fillId="2" borderId="0" xfId="0" applyFont="1" applyFill="1" applyProtection="1">
      <protection locked="0"/>
    </xf>
    <xf numFmtId="0" fontId="4" fillId="2" borderId="0" xfId="0" applyFont="1" applyFill="1" applyProtection="1">
      <protection locked="0"/>
    </xf>
    <xf numFmtId="164" fontId="4" fillId="2" borderId="0" xfId="0" applyNumberFormat="1" applyFont="1" applyFill="1" applyBorder="1" applyProtection="1">
      <protection locked="0"/>
    </xf>
    <xf numFmtId="164" fontId="4" fillId="2" borderId="0" xfId="0" applyNumberFormat="1" applyFont="1" applyFill="1" applyProtection="1">
      <protection locked="0"/>
    </xf>
    <xf numFmtId="0" fontId="4" fillId="2" borderId="0" xfId="0" applyFont="1" applyFill="1" applyBorder="1" applyProtection="1">
      <protection locked="0"/>
    </xf>
    <xf numFmtId="164" fontId="4" fillId="2" borderId="1" xfId="0" applyNumberFormat="1" applyFont="1" applyFill="1" applyBorder="1" applyProtection="1">
      <protection locked="0"/>
    </xf>
  </cellXfs>
  <cellStyles count="3">
    <cellStyle name="Ezres" xfId="1" builtinId="3"/>
    <cellStyle name="Hivatkozás" xfId="2" builtinId="8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style val="45"/>
  <c:chart>
    <c:plotArea>
      <c:layout>
        <c:manualLayout>
          <c:layoutTarget val="inner"/>
          <c:xMode val="edge"/>
          <c:yMode val="edge"/>
          <c:x val="0.15200997776041364"/>
          <c:y val="7.4414171031968346E-2"/>
          <c:w val="0.81466350103183649"/>
          <c:h val="0.85967754030746169"/>
        </c:manualLayout>
      </c:layout>
      <c:lineChart>
        <c:grouping val="standard"/>
        <c:ser>
          <c:idx val="0"/>
          <c:order val="0"/>
          <c:val>
            <c:numRef>
              <c:f>Munka1!$D$100:$D$123</c:f>
              <c:numCache>
                <c:formatCode>0.00</c:formatCode>
                <c:ptCount val="24"/>
                <c:pt idx="0">
                  <c:v>617.6881720430107</c:v>
                </c:pt>
                <c:pt idx="1">
                  <c:v>689.34</c:v>
                </c:pt>
                <c:pt idx="2">
                  <c:v>755.8552631578948</c:v>
                </c:pt>
                <c:pt idx="3">
                  <c:v>1235.3763440860214</c:v>
                </c:pt>
                <c:pt idx="4">
                  <c:v>1378.68</c:v>
                </c:pt>
                <c:pt idx="5">
                  <c:v>1511.7105263157896</c:v>
                </c:pt>
                <c:pt idx="6">
                  <c:v>1853.0645161290322</c:v>
                </c:pt>
                <c:pt idx="7">
                  <c:v>2068.02</c:v>
                </c:pt>
                <c:pt idx="8">
                  <c:v>2267.5657894736842</c:v>
                </c:pt>
                <c:pt idx="9">
                  <c:v>2470.7526881720428</c:v>
                </c:pt>
                <c:pt idx="10">
                  <c:v>2757.36</c:v>
                </c:pt>
                <c:pt idx="11">
                  <c:v>3023.4210526315792</c:v>
                </c:pt>
                <c:pt idx="12">
                  <c:v>3088.4408602150534</c:v>
                </c:pt>
                <c:pt idx="13">
                  <c:v>3446.7000000000003</c:v>
                </c:pt>
                <c:pt idx="14">
                  <c:v>3706.1290322580644</c:v>
                </c:pt>
                <c:pt idx="15">
                  <c:v>3779.2763157894742</c:v>
                </c:pt>
                <c:pt idx="16">
                  <c:v>4136.04</c:v>
                </c:pt>
                <c:pt idx="17">
                  <c:v>4323.8172043010754</c:v>
                </c:pt>
                <c:pt idx="18">
                  <c:v>4535.1315789473683</c:v>
                </c:pt>
                <c:pt idx="19">
                  <c:v>4825.38</c:v>
                </c:pt>
                <c:pt idx="20">
                  <c:v>4941.5053763440856</c:v>
                </c:pt>
                <c:pt idx="21">
                  <c:v>5290.9868421052633</c:v>
                </c:pt>
                <c:pt idx="22">
                  <c:v>5514.72</c:v>
                </c:pt>
                <c:pt idx="23">
                  <c:v>6046.8421052631584</c:v>
                </c:pt>
              </c:numCache>
            </c:numRef>
          </c:val>
        </c:ser>
        <c:marker val="1"/>
        <c:axId val="44027904"/>
        <c:axId val="44029440"/>
      </c:lineChart>
      <c:catAx>
        <c:axId val="44027904"/>
        <c:scaling>
          <c:orientation val="minMax"/>
        </c:scaling>
        <c:delete val="1"/>
        <c:axPos val="b"/>
        <c:tickLblPos val="nextTo"/>
        <c:crossAx val="44029440"/>
        <c:crosses val="autoZero"/>
        <c:auto val="1"/>
        <c:lblAlgn val="ctr"/>
        <c:lblOffset val="100"/>
      </c:catAx>
      <c:valAx>
        <c:axId val="44029440"/>
        <c:scaling>
          <c:orientation val="minMax"/>
        </c:scaling>
        <c:axPos val="l"/>
        <c:majorGridlines/>
        <c:minorGridlines/>
        <c:numFmt formatCode="0.00" sourceLinked="1"/>
        <c:tickLblPos val="nextTo"/>
        <c:crossAx val="44027904"/>
        <c:crosses val="autoZero"/>
        <c:crossBetween val="between"/>
      </c:valAx>
    </c:plotArea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style val="48"/>
  <c:chart>
    <c:plotArea>
      <c:layout>
        <c:manualLayout>
          <c:layoutTarget val="inner"/>
          <c:xMode val="edge"/>
          <c:yMode val="edge"/>
          <c:x val="0.17553018372703433"/>
          <c:y val="7.0162693077999452E-2"/>
          <c:w val="0.78624452361705743"/>
          <c:h val="0.86481967102356594"/>
        </c:manualLayout>
      </c:layout>
      <c:lineChart>
        <c:grouping val="stacked"/>
        <c:ser>
          <c:idx val="0"/>
          <c:order val="0"/>
          <c:val>
            <c:numRef>
              <c:f>Munka1!$E$101:$E$123</c:f>
              <c:numCache>
                <c:formatCode>0.00</c:formatCode>
                <c:ptCount val="23"/>
                <c:pt idx="0">
                  <c:v>71.651827956989337</c:v>
                </c:pt>
                <c:pt idx="1">
                  <c:v>66.515263157894765</c:v>
                </c:pt>
                <c:pt idx="2">
                  <c:v>479.52108092812659</c:v>
                </c:pt>
                <c:pt idx="3">
                  <c:v>143.30365591397867</c:v>
                </c:pt>
                <c:pt idx="4">
                  <c:v>133.03052631578953</c:v>
                </c:pt>
                <c:pt idx="5">
                  <c:v>341.35398981324261</c:v>
                </c:pt>
                <c:pt idx="6">
                  <c:v>214.95548387096778</c:v>
                </c:pt>
                <c:pt idx="7">
                  <c:v>199.54578947368418</c:v>
                </c:pt>
                <c:pt idx="8">
                  <c:v>203.18689869835862</c:v>
                </c:pt>
                <c:pt idx="9">
                  <c:v>286.60731182795735</c:v>
                </c:pt>
                <c:pt idx="10">
                  <c:v>266.06105263157906</c:v>
                </c:pt>
                <c:pt idx="11">
                  <c:v>65.019807583474176</c:v>
                </c:pt>
                <c:pt idx="12">
                  <c:v>358.25913978494691</c:v>
                </c:pt>
                <c:pt idx="13">
                  <c:v>259.42903225806413</c:v>
                </c:pt>
                <c:pt idx="14">
                  <c:v>73.147283531409812</c:v>
                </c:pt>
                <c:pt idx="15">
                  <c:v>356.76368421052575</c:v>
                </c:pt>
                <c:pt idx="16">
                  <c:v>187.77720430107547</c:v>
                </c:pt>
                <c:pt idx="17">
                  <c:v>211.31437464629289</c:v>
                </c:pt>
                <c:pt idx="18">
                  <c:v>290.24842105263178</c:v>
                </c:pt>
                <c:pt idx="19">
                  <c:v>116.12537634408545</c:v>
                </c:pt>
                <c:pt idx="20">
                  <c:v>349.48146576117779</c:v>
                </c:pt>
                <c:pt idx="21">
                  <c:v>223.73315789473691</c:v>
                </c:pt>
                <c:pt idx="22">
                  <c:v>532.12210526315812</c:v>
                </c:pt>
              </c:numCache>
            </c:numRef>
          </c:val>
        </c:ser>
        <c:marker val="1"/>
        <c:axId val="43929984"/>
        <c:axId val="43931520"/>
      </c:lineChart>
      <c:catAx>
        <c:axId val="43929984"/>
        <c:scaling>
          <c:orientation val="minMax"/>
        </c:scaling>
        <c:delete val="1"/>
        <c:axPos val="b"/>
        <c:majorGridlines/>
        <c:tickLblPos val="nextTo"/>
        <c:crossAx val="43931520"/>
        <c:crosses val="autoZero"/>
        <c:auto val="1"/>
        <c:lblAlgn val="ctr"/>
        <c:lblOffset val="100"/>
      </c:catAx>
      <c:valAx>
        <c:axId val="43931520"/>
        <c:scaling>
          <c:logBase val="10"/>
          <c:orientation val="minMax"/>
        </c:scaling>
        <c:axPos val="l"/>
        <c:majorGridlines/>
        <c:numFmt formatCode="0.00" sourceLinked="1"/>
        <c:minorTickMark val="in"/>
        <c:tickLblPos val="nextTo"/>
        <c:crossAx val="43929984"/>
        <c:crosses val="autoZero"/>
        <c:crossBetween val="between"/>
      </c:valAx>
    </c:plotArea>
    <c:plotVisOnly val="1"/>
    <c:dispBlanksAs val="zero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152400</xdr:rowOff>
    </xdr:from>
    <xdr:to>
      <xdr:col>5</xdr:col>
      <xdr:colOff>323850</xdr:colOff>
      <xdr:row>31</xdr:row>
      <xdr:rowOff>123825</xdr:rowOff>
    </xdr:to>
    <xdr:graphicFrame macro="">
      <xdr:nvGraphicFramePr>
        <xdr:cNvPr id="1061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361950</xdr:colOff>
      <xdr:row>15</xdr:row>
      <xdr:rowOff>152400</xdr:rowOff>
    </xdr:from>
    <xdr:to>
      <xdr:col>13</xdr:col>
      <xdr:colOff>85725</xdr:colOff>
      <xdr:row>31</xdr:row>
      <xdr:rowOff>123825</xdr:rowOff>
    </xdr:to>
    <xdr:graphicFrame macro="">
      <xdr:nvGraphicFramePr>
        <xdr:cNvPr id="1062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tesza@gmail.com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Munka1"/>
  <dimension ref="A1:AP129"/>
  <sheetViews>
    <sheetView tabSelected="1" workbookViewId="0">
      <selection activeCell="B4" sqref="B4"/>
    </sheetView>
  </sheetViews>
  <sheetFormatPr defaultRowHeight="15"/>
  <cols>
    <col min="1" max="1" width="21" style="7" customWidth="1"/>
    <col min="2" max="4" width="13.28515625" style="7" bestFit="1" customWidth="1"/>
    <col min="5" max="5" width="9.140625" style="7"/>
    <col min="6" max="6" width="15.28515625" style="7" customWidth="1"/>
    <col min="7" max="16384" width="9.140625" style="7"/>
  </cols>
  <sheetData>
    <row r="1" spans="1:42">
      <c r="A1" s="4" t="s">
        <v>17</v>
      </c>
      <c r="B1" s="5"/>
      <c r="C1" s="4"/>
      <c r="D1" s="4"/>
      <c r="E1" s="4"/>
      <c r="F1" s="4" t="s">
        <v>0</v>
      </c>
      <c r="G1" s="1">
        <v>344.67</v>
      </c>
      <c r="H1" s="4" t="s">
        <v>1</v>
      </c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</row>
    <row r="2" spans="1:42" ht="15.75" thickBot="1">
      <c r="A2" s="4"/>
      <c r="B2" s="5"/>
      <c r="C2" s="4"/>
      <c r="D2" s="4"/>
      <c r="E2" s="4"/>
      <c r="F2" s="4"/>
      <c r="G2" s="4"/>
      <c r="H2" s="4"/>
      <c r="I2" s="6"/>
      <c r="J2" s="6"/>
      <c r="K2" s="6"/>
      <c r="L2" s="6"/>
      <c r="M2" s="8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</row>
    <row r="3" spans="1:42" ht="15.75" thickBot="1">
      <c r="A3" s="4" t="s">
        <v>22</v>
      </c>
      <c r="B3" s="9" t="s">
        <v>2</v>
      </c>
      <c r="C3" s="9" t="s">
        <v>3</v>
      </c>
      <c r="D3" s="9" t="s">
        <v>4</v>
      </c>
      <c r="E3" s="4"/>
      <c r="F3" s="4" t="s">
        <v>10</v>
      </c>
      <c r="G3" s="5">
        <f>B4*C4*D4/1000000</f>
        <v>15.903</v>
      </c>
      <c r="H3" s="4" t="s">
        <v>11</v>
      </c>
      <c r="I3" s="6"/>
      <c r="J3" s="6"/>
      <c r="K3" s="6"/>
      <c r="L3" s="6"/>
      <c r="M3" s="8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</row>
    <row r="4" spans="1:42" ht="15.75" thickBot="1">
      <c r="A4" s="4"/>
      <c r="B4" s="3">
        <v>279</v>
      </c>
      <c r="C4" s="3">
        <v>228</v>
      </c>
      <c r="D4" s="3">
        <v>250</v>
      </c>
      <c r="E4" s="4"/>
      <c r="F4" s="4"/>
      <c r="G4" s="4"/>
      <c r="H4" s="4"/>
      <c r="I4" s="6"/>
      <c r="J4" s="6"/>
      <c r="K4" s="6"/>
      <c r="L4" s="6"/>
      <c r="M4" s="8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ht="15.75" thickBot="1">
      <c r="A5" s="4"/>
      <c r="B5" s="27"/>
      <c r="C5" s="27"/>
      <c r="D5" s="27"/>
      <c r="E5" s="10"/>
      <c r="F5" s="4"/>
      <c r="G5" s="4"/>
      <c r="H5" s="4"/>
      <c r="I5" s="6"/>
      <c r="J5" s="6"/>
      <c r="K5" s="6"/>
      <c r="L5" s="6"/>
      <c r="M5" s="8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1:42" ht="15.75" thickBot="1">
      <c r="A6" s="4" t="s">
        <v>20</v>
      </c>
      <c r="B6" s="11">
        <f>G1/B4*1000</f>
        <v>1235.3763440860214</v>
      </c>
      <c r="C6" s="11">
        <f>G1/C4*1000</f>
        <v>1511.7105263157896</v>
      </c>
      <c r="D6" s="11">
        <f>G1/D4*1000</f>
        <v>1378.68</v>
      </c>
      <c r="E6" s="4"/>
      <c r="F6" s="4"/>
      <c r="G6" s="4"/>
      <c r="H6" s="4"/>
      <c r="I6" s="6"/>
      <c r="J6" s="6"/>
      <c r="K6" s="6"/>
      <c r="L6" s="6"/>
      <c r="M6" s="8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pans="1:42" ht="15.75" thickBot="1">
      <c r="A7" s="4" t="s">
        <v>9</v>
      </c>
      <c r="B7" s="12"/>
      <c r="C7" s="12"/>
      <c r="D7" s="12"/>
      <c r="E7" s="4"/>
      <c r="F7" s="4"/>
      <c r="G7" s="4"/>
      <c r="H7" s="4"/>
      <c r="I7" s="6"/>
      <c r="J7" s="6"/>
      <c r="K7" s="6"/>
      <c r="L7" s="6"/>
      <c r="M7" s="8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</row>
    <row r="8" spans="1:42">
      <c r="A8" s="4" t="s">
        <v>21</v>
      </c>
      <c r="B8" s="13">
        <f>B6/2</f>
        <v>617.6881720430107</v>
      </c>
      <c r="C8" s="14">
        <f>C6/2</f>
        <v>755.8552631578948</v>
      </c>
      <c r="D8" s="15">
        <f>D6/2</f>
        <v>689.34</v>
      </c>
      <c r="E8" s="4"/>
      <c r="F8" s="4"/>
      <c r="G8" s="4"/>
      <c r="H8" s="4"/>
      <c r="I8" s="6"/>
      <c r="J8" s="6"/>
      <c r="K8" s="6"/>
      <c r="L8" s="6"/>
      <c r="M8" s="8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</row>
    <row r="9" spans="1:42">
      <c r="A9" s="4" t="s">
        <v>2</v>
      </c>
      <c r="B9" s="16">
        <f>B6</f>
        <v>1235.3763440860214</v>
      </c>
      <c r="C9" s="17">
        <f>C6</f>
        <v>1511.7105263157896</v>
      </c>
      <c r="D9" s="18">
        <f>D6</f>
        <v>1378.68</v>
      </c>
      <c r="E9" s="4"/>
      <c r="F9" s="4"/>
      <c r="G9" s="4"/>
      <c r="H9" s="4"/>
      <c r="I9" s="6"/>
      <c r="J9" s="6"/>
      <c r="K9" s="6"/>
      <c r="L9" s="6"/>
      <c r="M9" s="8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</row>
    <row r="10" spans="1:42">
      <c r="A10" s="4" t="s">
        <v>3</v>
      </c>
      <c r="B10" s="16">
        <f>B9+B8</f>
        <v>1853.0645161290322</v>
      </c>
      <c r="C10" s="17">
        <f>C9+C8</f>
        <v>2267.5657894736842</v>
      </c>
      <c r="D10" s="18">
        <f>D9+D8</f>
        <v>2068.02</v>
      </c>
      <c r="E10" s="4"/>
      <c r="F10" s="4"/>
      <c r="G10" s="4"/>
      <c r="H10" s="4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</row>
    <row r="11" spans="1:42">
      <c r="A11" s="4" t="s">
        <v>4</v>
      </c>
      <c r="B11" s="16">
        <f>B6*2</f>
        <v>2470.7526881720428</v>
      </c>
      <c r="C11" s="17">
        <f>C6*2</f>
        <v>3023.4210526315792</v>
      </c>
      <c r="D11" s="18">
        <f>D6*2</f>
        <v>2757.36</v>
      </c>
      <c r="E11" s="4"/>
      <c r="F11" s="4"/>
      <c r="G11" s="4"/>
      <c r="H11" s="4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</row>
    <row r="12" spans="1:42">
      <c r="A12" s="4" t="s">
        <v>5</v>
      </c>
      <c r="B12" s="16">
        <f>B11+B8</f>
        <v>3088.4408602150534</v>
      </c>
      <c r="C12" s="17">
        <f>C11+C8</f>
        <v>3779.2763157894742</v>
      </c>
      <c r="D12" s="18">
        <f>D11+D8</f>
        <v>3446.7000000000003</v>
      </c>
      <c r="E12" s="4"/>
      <c r="F12" s="4"/>
      <c r="G12" s="4"/>
      <c r="H12" s="4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</row>
    <row r="13" spans="1:42">
      <c r="A13" s="4" t="s">
        <v>6</v>
      </c>
      <c r="B13" s="16">
        <f>B6*3</f>
        <v>3706.1290322580644</v>
      </c>
      <c r="C13" s="17">
        <f>C6*3</f>
        <v>4535.1315789473683</v>
      </c>
      <c r="D13" s="18">
        <f>D6*3</f>
        <v>4136.04</v>
      </c>
      <c r="E13" s="4"/>
      <c r="F13" s="4"/>
      <c r="G13" s="4"/>
      <c r="H13" s="4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</row>
    <row r="14" spans="1:42">
      <c r="A14" s="4" t="s">
        <v>7</v>
      </c>
      <c r="B14" s="16">
        <f>B13+B8</f>
        <v>4323.8172043010754</v>
      </c>
      <c r="C14" s="17">
        <f>C13+C8</f>
        <v>5290.9868421052633</v>
      </c>
      <c r="D14" s="18">
        <f>D13+D8</f>
        <v>4825.38</v>
      </c>
      <c r="E14" s="4"/>
      <c r="F14" s="4"/>
      <c r="G14" s="4"/>
      <c r="H14" s="4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</row>
    <row r="15" spans="1:42" ht="15.75" thickBot="1">
      <c r="A15" s="4" t="s">
        <v>8</v>
      </c>
      <c r="B15" s="19">
        <f>B6*4</f>
        <v>4941.5053763440856</v>
      </c>
      <c r="C15" s="20">
        <f>C6*4</f>
        <v>6046.8421052631584</v>
      </c>
      <c r="D15" s="21">
        <f>D6*4</f>
        <v>5514.72</v>
      </c>
      <c r="E15" s="4"/>
      <c r="F15" s="4"/>
      <c r="G15" s="4"/>
      <c r="H15" s="4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</row>
    <row r="16" spans="1:42">
      <c r="A16" s="4"/>
      <c r="B16" s="22"/>
      <c r="C16" s="22"/>
      <c r="D16" s="22"/>
      <c r="E16" s="4"/>
      <c r="F16" s="4"/>
      <c r="G16" s="4"/>
      <c r="H16" s="4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</row>
    <row r="17" spans="1:42">
      <c r="A17" s="28"/>
      <c r="B17" s="29"/>
      <c r="C17" s="29"/>
      <c r="D17" s="29"/>
      <c r="E17" s="28"/>
      <c r="F17" s="28"/>
      <c r="G17" s="28"/>
      <c r="H17" s="28"/>
      <c r="I17" s="28"/>
      <c r="J17" s="28"/>
      <c r="K17" s="28"/>
      <c r="L17" s="28"/>
      <c r="M17" s="30"/>
      <c r="N17" s="28"/>
      <c r="O17" s="28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</row>
    <row r="18" spans="1:42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30"/>
      <c r="N18" s="28"/>
      <c r="O18" s="28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</row>
    <row r="19" spans="1:42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30"/>
      <c r="N19" s="28"/>
      <c r="O19" s="28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</row>
    <row r="20" spans="1:42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30"/>
      <c r="N20" s="28"/>
      <c r="O20" s="28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</row>
    <row r="21" spans="1:42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30"/>
      <c r="N21" s="28"/>
      <c r="O21" s="28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</row>
    <row r="22" spans="1:42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30"/>
      <c r="N22" s="28"/>
      <c r="O22" s="28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</row>
    <row r="23" spans="1:42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30"/>
      <c r="N23" s="28"/>
      <c r="O23" s="28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</row>
    <row r="24" spans="1:42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30"/>
      <c r="N24" s="28"/>
      <c r="O24" s="28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</row>
    <row r="25" spans="1:42">
      <c r="A25" s="31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30"/>
      <c r="N25" s="28"/>
      <c r="O25" s="28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</row>
    <row r="26" spans="1:42">
      <c r="A26" s="32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30"/>
      <c r="N26" s="28"/>
      <c r="O26" s="28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</row>
    <row r="27" spans="1:42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30"/>
      <c r="N27" s="28"/>
      <c r="O27" s="28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</row>
    <row r="28" spans="1:42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30"/>
      <c r="N28" s="28"/>
      <c r="O28" s="28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</row>
    <row r="29" spans="1:42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30"/>
      <c r="N29" s="28"/>
      <c r="O29" s="28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</row>
    <row r="30" spans="1:42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30"/>
      <c r="N30" s="28"/>
      <c r="O30" s="28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</row>
    <row r="31" spans="1:42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30"/>
      <c r="N31" s="28"/>
      <c r="O31" s="28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</row>
    <row r="32" spans="1:42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</row>
    <row r="33" spans="1:42">
      <c r="A33" s="10" t="s">
        <v>12</v>
      </c>
      <c r="B33" s="10"/>
      <c r="C33" s="10"/>
      <c r="D33" s="10"/>
      <c r="E33" s="10"/>
      <c r="F33" s="10"/>
      <c r="G33" s="10" t="s">
        <v>14</v>
      </c>
      <c r="H33" s="10"/>
      <c r="I33" s="10"/>
      <c r="J33" s="10"/>
      <c r="K33" s="10"/>
      <c r="L33" s="10"/>
      <c r="M33" s="10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</row>
    <row r="34" spans="1:42">
      <c r="A34" s="10" t="s">
        <v>13</v>
      </c>
      <c r="B34" s="10"/>
      <c r="C34" s="10"/>
      <c r="D34" s="10"/>
      <c r="E34" s="10"/>
      <c r="F34" s="6" t="s">
        <v>15</v>
      </c>
      <c r="G34" s="10" t="s">
        <v>18</v>
      </c>
      <c r="H34" s="10"/>
      <c r="I34" s="10"/>
      <c r="J34" s="10"/>
      <c r="K34" s="10"/>
      <c r="L34" s="10"/>
      <c r="M34" s="10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</row>
    <row r="35" spans="1:4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</row>
    <row r="36" spans="1:42">
      <c r="A36" s="10" t="s">
        <v>19</v>
      </c>
      <c r="B36" s="10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</row>
    <row r="37" spans="1:42">
      <c r="A37" s="2" t="s">
        <v>16</v>
      </c>
      <c r="B37" s="10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</row>
    <row r="38" spans="1:42">
      <c r="A38" s="10"/>
      <c r="B38" s="10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</row>
    <row r="39" spans="1:4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</row>
    <row r="40" spans="1:4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</row>
    <row r="41" spans="1:4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</row>
    <row r="42" spans="1:4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</row>
    <row r="43" spans="1:4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</row>
    <row r="44" spans="1:4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</row>
    <row r="45" spans="1:4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</row>
    <row r="46" spans="1:4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</row>
    <row r="47" spans="1:4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</row>
    <row r="48" spans="1:4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</row>
    <row r="49" spans="1:4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</row>
    <row r="50" spans="1:4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</row>
    <row r="51" spans="1:4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</row>
    <row r="52" spans="1:4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</row>
    <row r="53" spans="1:4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</row>
    <row r="54" spans="1:4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</row>
    <row r="55" spans="1:4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</row>
    <row r="56" spans="1:4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</row>
    <row r="57" spans="1:42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</row>
    <row r="58" spans="1:42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</row>
    <row r="59" spans="1:42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</row>
    <row r="60" spans="1:42">
      <c r="A60" s="8"/>
      <c r="B60" s="8"/>
      <c r="C60" s="8"/>
      <c r="D60" s="8"/>
      <c r="E60" s="8"/>
      <c r="F60" s="8"/>
      <c r="G60" s="8"/>
      <c r="H60" s="8"/>
      <c r="I60" s="8"/>
      <c r="J60" s="8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</row>
    <row r="61" spans="1:42">
      <c r="A61" s="8"/>
      <c r="B61" s="8"/>
      <c r="C61" s="8"/>
      <c r="D61" s="8"/>
      <c r="E61" s="8"/>
      <c r="F61" s="8"/>
      <c r="G61" s="8"/>
      <c r="H61" s="8"/>
      <c r="I61" s="8"/>
      <c r="J61" s="8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</row>
    <row r="62" spans="1:42">
      <c r="A62" s="8"/>
      <c r="B62" s="8"/>
      <c r="C62" s="8"/>
      <c r="D62" s="8"/>
      <c r="E62" s="8"/>
      <c r="F62" s="8"/>
      <c r="G62" s="8"/>
      <c r="H62" s="8"/>
      <c r="I62" s="8"/>
      <c r="J62" s="8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</row>
    <row r="63" spans="1:42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</row>
    <row r="64" spans="1:42">
      <c r="A64" s="23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</row>
    <row r="65" spans="1:42">
      <c r="A65" s="23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</row>
    <row r="66" spans="1:42">
      <c r="A66" s="23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</row>
    <row r="67" spans="1:42">
      <c r="A67" s="23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</row>
    <row r="68" spans="1:42">
      <c r="A68" s="23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</row>
    <row r="69" spans="1:42">
      <c r="A69" s="23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</row>
    <row r="70" spans="1:42">
      <c r="A70" s="23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</row>
    <row r="71" spans="1:42">
      <c r="A71" s="23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</row>
    <row r="72" spans="1:42">
      <c r="A72" s="23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</row>
    <row r="73" spans="1:42">
      <c r="A73" s="23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</row>
    <row r="74" spans="1:42">
      <c r="A74" s="23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</row>
    <row r="75" spans="1:42">
      <c r="A75" s="23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</row>
    <row r="76" spans="1:42">
      <c r="A76" s="23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</row>
    <row r="77" spans="1:42">
      <c r="A77" s="23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</row>
    <row r="78" spans="1:42">
      <c r="A78" s="23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</row>
    <row r="79" spans="1:42">
      <c r="A79" s="23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</row>
    <row r="80" spans="1:42">
      <c r="A80" s="23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</row>
    <row r="81" spans="1:42">
      <c r="A81" s="23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</row>
    <row r="82" spans="1:42">
      <c r="A82" s="23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</row>
    <row r="83" spans="1:42">
      <c r="A83" s="23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</row>
    <row r="84" spans="1:42">
      <c r="A84" s="23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</row>
    <row r="85" spans="1:42">
      <c r="A85" s="23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</row>
    <row r="86" spans="1:42">
      <c r="A86" s="23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</row>
    <row r="87" spans="1:42">
      <c r="A87" s="23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</row>
    <row r="88" spans="1:42">
      <c r="A88" s="23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</row>
    <row r="89" spans="1:42">
      <c r="A89" s="23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</row>
    <row r="90" spans="1:42">
      <c r="A90" s="23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</row>
    <row r="91" spans="1:42">
      <c r="A91" s="23"/>
      <c r="B91" s="6"/>
      <c r="C91" s="6"/>
      <c r="D91" s="6"/>
      <c r="E91" s="6"/>
      <c r="F91" s="6"/>
      <c r="G91" s="6"/>
      <c r="H91" s="6"/>
    </row>
    <row r="92" spans="1:42">
      <c r="A92" s="23"/>
      <c r="B92" s="6"/>
      <c r="C92" s="6"/>
      <c r="D92" s="6"/>
      <c r="E92" s="6"/>
      <c r="F92" s="6"/>
      <c r="G92" s="6"/>
      <c r="H92" s="6"/>
    </row>
    <row r="93" spans="1:42">
      <c r="A93" s="23"/>
      <c r="B93" s="6"/>
      <c r="C93" s="6"/>
      <c r="D93" s="6"/>
      <c r="E93" s="6"/>
      <c r="F93" s="6"/>
      <c r="G93" s="6"/>
      <c r="H93" s="6"/>
    </row>
    <row r="94" spans="1:42">
      <c r="A94" s="6"/>
      <c r="B94" s="6"/>
      <c r="C94" s="6"/>
      <c r="D94" s="6"/>
      <c r="E94" s="6"/>
      <c r="F94" s="6"/>
      <c r="G94" s="6"/>
      <c r="H94" s="6"/>
    </row>
    <row r="95" spans="1:42">
      <c r="A95" s="6"/>
      <c r="B95" s="6"/>
      <c r="C95" s="6"/>
      <c r="D95" s="6"/>
      <c r="E95" s="6"/>
      <c r="F95" s="6"/>
      <c r="G95" s="6"/>
      <c r="H95" s="6"/>
    </row>
    <row r="96" spans="1:42">
      <c r="A96" s="6"/>
      <c r="B96" s="6"/>
      <c r="C96" s="6"/>
      <c r="D96" s="6"/>
      <c r="E96" s="6"/>
      <c r="F96" s="6"/>
      <c r="G96" s="6"/>
      <c r="H96" s="6"/>
    </row>
    <row r="97" spans="1:8">
      <c r="A97" s="6"/>
      <c r="B97" s="6"/>
      <c r="C97" s="6"/>
      <c r="D97" s="6"/>
      <c r="E97" s="6"/>
      <c r="F97" s="6"/>
      <c r="G97" s="6"/>
      <c r="H97" s="6"/>
    </row>
    <row r="98" spans="1:8">
      <c r="A98" s="6"/>
      <c r="B98" s="6"/>
      <c r="C98" s="6"/>
      <c r="D98" s="6"/>
      <c r="E98" s="24"/>
      <c r="F98" s="6"/>
      <c r="G98" s="6"/>
      <c r="H98" s="6"/>
    </row>
    <row r="99" spans="1:8">
      <c r="A99" s="6"/>
      <c r="B99" s="6"/>
      <c r="C99" s="6"/>
      <c r="D99" s="6"/>
      <c r="E99" s="6"/>
      <c r="F99" s="6"/>
      <c r="G99" s="6"/>
      <c r="H99" s="6"/>
    </row>
    <row r="100" spans="1:8">
      <c r="A100" s="25">
        <f t="shared" ref="A100:A123" si="0">RANK(B100,felharm,1)</f>
        <v>1</v>
      </c>
      <c r="B100" s="24">
        <f t="shared" ref="B100:B107" si="1">B8</f>
        <v>617.6881720430107</v>
      </c>
      <c r="C100" s="6">
        <v>1</v>
      </c>
      <c r="D100" s="24">
        <f>VLOOKUP(C100:C123,A100:B123,2,0)</f>
        <v>617.6881720430107</v>
      </c>
      <c r="E100" s="6"/>
      <c r="F100" s="6"/>
      <c r="G100" s="6"/>
      <c r="H100" s="6"/>
    </row>
    <row r="101" spans="1:8">
      <c r="A101" s="25">
        <f t="shared" si="0"/>
        <v>4</v>
      </c>
      <c r="B101" s="24">
        <f t="shared" si="1"/>
        <v>1235.3763440860214</v>
      </c>
      <c r="C101" s="6">
        <v>2</v>
      </c>
      <c r="D101" s="24">
        <f>IF(ISERROR(VLOOKUP(C100:C123,A100:B123,2,0))=TRUE,D100, VLOOKUP(C100:C123,A100:B123,2,0))</f>
        <v>689.34</v>
      </c>
      <c r="E101" s="24">
        <f t="shared" ref="E101:E123" si="2">D101-D100</f>
        <v>71.651827956989337</v>
      </c>
      <c r="F101" s="26"/>
      <c r="G101" s="6"/>
      <c r="H101" s="6"/>
    </row>
    <row r="102" spans="1:8">
      <c r="A102" s="25">
        <f t="shared" si="0"/>
        <v>7</v>
      </c>
      <c r="B102" s="24">
        <f t="shared" si="1"/>
        <v>1853.0645161290322</v>
      </c>
      <c r="C102" s="6">
        <v>3</v>
      </c>
      <c r="D102" s="24">
        <f>IF(ISERROR(VLOOKUP(C100:C123,A100:B123,2,0))=TRUE,D101, VLOOKUP(C100:C123,A100:B123,2,0))</f>
        <v>755.8552631578948</v>
      </c>
      <c r="E102" s="24">
        <f t="shared" si="2"/>
        <v>66.515263157894765</v>
      </c>
      <c r="F102" s="6"/>
      <c r="G102" s="6"/>
      <c r="H102" s="6"/>
    </row>
    <row r="103" spans="1:8">
      <c r="A103" s="25">
        <f t="shared" si="0"/>
        <v>10</v>
      </c>
      <c r="B103" s="24">
        <f t="shared" si="1"/>
        <v>2470.7526881720428</v>
      </c>
      <c r="C103" s="6">
        <v>4</v>
      </c>
      <c r="D103" s="24">
        <f>IF(ISERROR(VLOOKUP(C100:C123,A100:B123,2,0))=TRUE,D102, VLOOKUP(C100:C123,A100:B123,2,0))</f>
        <v>1235.3763440860214</v>
      </c>
      <c r="E103" s="24">
        <f t="shared" si="2"/>
        <v>479.52108092812659</v>
      </c>
      <c r="F103" s="6"/>
      <c r="G103" s="6"/>
      <c r="H103" s="6"/>
    </row>
    <row r="104" spans="1:8">
      <c r="A104" s="25">
        <f t="shared" si="0"/>
        <v>13</v>
      </c>
      <c r="B104" s="24">
        <f t="shared" si="1"/>
        <v>3088.4408602150534</v>
      </c>
      <c r="C104" s="6">
        <v>5</v>
      </c>
      <c r="D104" s="24">
        <f>IF(ISERROR(VLOOKUP(C100:C123,A100:B123,2,0))=TRUE,D103, VLOOKUP(C100:C123,A100:B123,2,0))</f>
        <v>1378.68</v>
      </c>
      <c r="E104" s="24">
        <f t="shared" si="2"/>
        <v>143.30365591397867</v>
      </c>
      <c r="F104" s="6"/>
      <c r="G104" s="6"/>
      <c r="H104" s="6"/>
    </row>
    <row r="105" spans="1:8">
      <c r="A105" s="25">
        <f t="shared" si="0"/>
        <v>15</v>
      </c>
      <c r="B105" s="24">
        <f t="shared" si="1"/>
        <v>3706.1290322580644</v>
      </c>
      <c r="C105" s="6">
        <v>6</v>
      </c>
      <c r="D105" s="24">
        <f>IF(ISERROR(VLOOKUP(C100:C123,A100:B123,2,0))=TRUE,D104, VLOOKUP(C100:C123,A100:B123,2,0))</f>
        <v>1511.7105263157896</v>
      </c>
      <c r="E105" s="24">
        <f t="shared" si="2"/>
        <v>133.03052631578953</v>
      </c>
      <c r="F105" s="6"/>
      <c r="G105" s="6"/>
      <c r="H105" s="6"/>
    </row>
    <row r="106" spans="1:8">
      <c r="A106" s="25">
        <f t="shared" si="0"/>
        <v>18</v>
      </c>
      <c r="B106" s="24">
        <f t="shared" si="1"/>
        <v>4323.8172043010754</v>
      </c>
      <c r="C106" s="6">
        <v>7</v>
      </c>
      <c r="D106" s="24">
        <f>IF(ISERROR(VLOOKUP(C100:C123,A100:B123,2,0))=TRUE,D105, VLOOKUP(C100:C123,A100:B123,2,0))</f>
        <v>1853.0645161290322</v>
      </c>
      <c r="E106" s="24">
        <f t="shared" si="2"/>
        <v>341.35398981324261</v>
      </c>
      <c r="F106" s="6"/>
      <c r="G106" s="6"/>
      <c r="H106" s="6"/>
    </row>
    <row r="107" spans="1:8">
      <c r="A107" s="25">
        <f t="shared" si="0"/>
        <v>21</v>
      </c>
      <c r="B107" s="24">
        <f t="shared" si="1"/>
        <v>4941.5053763440856</v>
      </c>
      <c r="C107" s="6">
        <v>8</v>
      </c>
      <c r="D107" s="24">
        <f>IF(ISERROR(VLOOKUP(C100:C123,A100:B123,2,0))=TRUE,D106, VLOOKUP(C100:C123,A100:B123,2,0))</f>
        <v>2068.02</v>
      </c>
      <c r="E107" s="24">
        <f t="shared" si="2"/>
        <v>214.95548387096778</v>
      </c>
      <c r="F107" s="6"/>
      <c r="G107" s="6"/>
      <c r="H107" s="6"/>
    </row>
    <row r="108" spans="1:8">
      <c r="A108" s="25">
        <f t="shared" si="0"/>
        <v>3</v>
      </c>
      <c r="B108" s="24">
        <f t="shared" ref="B108:B115" si="3">C8</f>
        <v>755.8552631578948</v>
      </c>
      <c r="C108" s="6">
        <v>9</v>
      </c>
      <c r="D108" s="24">
        <f>IF(ISERROR(VLOOKUP(C100:C123,A100:B123,2,0))=TRUE,D107, VLOOKUP(C100:C123,A100:B123,2,0))</f>
        <v>2267.5657894736842</v>
      </c>
      <c r="E108" s="24">
        <f t="shared" si="2"/>
        <v>199.54578947368418</v>
      </c>
      <c r="F108" s="6"/>
      <c r="G108" s="6"/>
      <c r="H108" s="6"/>
    </row>
    <row r="109" spans="1:8">
      <c r="A109" s="25">
        <f t="shared" si="0"/>
        <v>6</v>
      </c>
      <c r="B109" s="24">
        <f t="shared" si="3"/>
        <v>1511.7105263157896</v>
      </c>
      <c r="C109" s="6">
        <v>10</v>
      </c>
      <c r="D109" s="24">
        <f>IF(ISERROR(VLOOKUP(C100:C123,A100:B123,2,0))=TRUE,D108, VLOOKUP(C100:C123,A100:B123,2,0))</f>
        <v>2470.7526881720428</v>
      </c>
      <c r="E109" s="24">
        <f t="shared" si="2"/>
        <v>203.18689869835862</v>
      </c>
      <c r="F109" s="6"/>
      <c r="G109" s="6"/>
      <c r="H109" s="6"/>
    </row>
    <row r="110" spans="1:8">
      <c r="A110" s="25">
        <f t="shared" si="0"/>
        <v>9</v>
      </c>
      <c r="B110" s="24">
        <f t="shared" si="3"/>
        <v>2267.5657894736842</v>
      </c>
      <c r="C110" s="6">
        <v>11</v>
      </c>
      <c r="D110" s="24">
        <f>IF(ISERROR(VLOOKUP(C100:C123,A100:B123,2,0))=TRUE,D109, VLOOKUP(C100:C123,A100:B123,2,0))</f>
        <v>2757.36</v>
      </c>
      <c r="E110" s="24">
        <f t="shared" si="2"/>
        <v>286.60731182795735</v>
      </c>
      <c r="F110" s="6"/>
      <c r="G110" s="6"/>
      <c r="H110" s="6"/>
    </row>
    <row r="111" spans="1:8">
      <c r="A111" s="25">
        <f t="shared" si="0"/>
        <v>12</v>
      </c>
      <c r="B111" s="24">
        <f t="shared" si="3"/>
        <v>3023.4210526315792</v>
      </c>
      <c r="C111" s="6">
        <v>12</v>
      </c>
      <c r="D111" s="24">
        <f>IF(ISERROR(VLOOKUP(C100:C123,A100:B123,2,0))=TRUE,D110, VLOOKUP(C100:C123,A100:B123,2,0))</f>
        <v>3023.4210526315792</v>
      </c>
      <c r="E111" s="24">
        <f t="shared" si="2"/>
        <v>266.06105263157906</v>
      </c>
      <c r="F111" s="6"/>
      <c r="G111" s="6"/>
      <c r="H111" s="6"/>
    </row>
    <row r="112" spans="1:8">
      <c r="A112" s="25">
        <f t="shared" si="0"/>
        <v>16</v>
      </c>
      <c r="B112" s="24">
        <f t="shared" si="3"/>
        <v>3779.2763157894742</v>
      </c>
      <c r="C112" s="6">
        <v>13</v>
      </c>
      <c r="D112" s="24">
        <f>IF(ISERROR(VLOOKUP(C100:C123,A100:B123,2,0))=TRUE,D111, VLOOKUP(C100:C123,A100:B123,2,0))</f>
        <v>3088.4408602150534</v>
      </c>
      <c r="E112" s="24">
        <f t="shared" si="2"/>
        <v>65.019807583474176</v>
      </c>
      <c r="F112" s="6"/>
      <c r="G112" s="6"/>
      <c r="H112" s="6"/>
    </row>
    <row r="113" spans="1:8">
      <c r="A113" s="25">
        <f t="shared" si="0"/>
        <v>19</v>
      </c>
      <c r="B113" s="24">
        <f t="shared" si="3"/>
        <v>4535.1315789473683</v>
      </c>
      <c r="C113" s="6">
        <v>14</v>
      </c>
      <c r="D113" s="24">
        <f>IF(ISERROR(VLOOKUP(C100:C123,A100:B123,2,0))=TRUE,D112, VLOOKUP(C100:C123,A100:B123,2,0))</f>
        <v>3446.7000000000003</v>
      </c>
      <c r="E113" s="24">
        <f t="shared" si="2"/>
        <v>358.25913978494691</v>
      </c>
      <c r="F113" s="6"/>
      <c r="G113" s="6"/>
      <c r="H113" s="6"/>
    </row>
    <row r="114" spans="1:8">
      <c r="A114" s="25">
        <f t="shared" si="0"/>
        <v>22</v>
      </c>
      <c r="B114" s="24">
        <f t="shared" si="3"/>
        <v>5290.9868421052633</v>
      </c>
      <c r="C114" s="6">
        <v>15</v>
      </c>
      <c r="D114" s="24">
        <f>IF(ISERROR(VLOOKUP(C100:C123,A100:B123,2,0))=TRUE,D113, VLOOKUP(C100:C123,A100:B123,2,0))</f>
        <v>3706.1290322580644</v>
      </c>
      <c r="E114" s="24">
        <f t="shared" si="2"/>
        <v>259.42903225806413</v>
      </c>
      <c r="F114" s="6"/>
      <c r="G114" s="6"/>
      <c r="H114" s="6"/>
    </row>
    <row r="115" spans="1:8">
      <c r="A115" s="25">
        <f t="shared" si="0"/>
        <v>24</v>
      </c>
      <c r="B115" s="24">
        <f t="shared" si="3"/>
        <v>6046.8421052631584</v>
      </c>
      <c r="C115" s="6">
        <v>16</v>
      </c>
      <c r="D115" s="24">
        <f>IF(ISERROR(VLOOKUP(C100:C123,A100:B123,2,0))=TRUE,D114, VLOOKUP(C100:C123,A100:B123,2,0))</f>
        <v>3779.2763157894742</v>
      </c>
      <c r="E115" s="24">
        <f t="shared" si="2"/>
        <v>73.147283531409812</v>
      </c>
      <c r="F115" s="6"/>
      <c r="G115" s="6"/>
      <c r="H115" s="6"/>
    </row>
    <row r="116" spans="1:8">
      <c r="A116" s="25">
        <f t="shared" si="0"/>
        <v>2</v>
      </c>
      <c r="B116" s="24">
        <f t="shared" ref="B116:B123" si="4">D8</f>
        <v>689.34</v>
      </c>
      <c r="C116" s="6">
        <v>17</v>
      </c>
      <c r="D116" s="24">
        <f>IF(ISERROR(VLOOKUP(C100:C123,A100:B123,2,0))=TRUE,D115, VLOOKUP(C100:C123,A100:B123,2,0))</f>
        <v>4136.04</v>
      </c>
      <c r="E116" s="24">
        <f t="shared" si="2"/>
        <v>356.76368421052575</v>
      </c>
      <c r="F116" s="6"/>
      <c r="G116" s="6"/>
      <c r="H116" s="6"/>
    </row>
    <row r="117" spans="1:8">
      <c r="A117" s="25">
        <f t="shared" si="0"/>
        <v>5</v>
      </c>
      <c r="B117" s="24">
        <f t="shared" si="4"/>
        <v>1378.68</v>
      </c>
      <c r="C117" s="6">
        <v>18</v>
      </c>
      <c r="D117" s="24">
        <f>IF(ISERROR(VLOOKUP(C100:C123,A100:B123,2,0))=TRUE,D116, VLOOKUP(C100:C123,A100:B123,2,0))</f>
        <v>4323.8172043010754</v>
      </c>
      <c r="E117" s="24">
        <f t="shared" si="2"/>
        <v>187.77720430107547</v>
      </c>
      <c r="F117" s="6"/>
      <c r="G117" s="6"/>
      <c r="H117" s="6"/>
    </row>
    <row r="118" spans="1:8">
      <c r="A118" s="25">
        <f t="shared" si="0"/>
        <v>8</v>
      </c>
      <c r="B118" s="24">
        <f t="shared" si="4"/>
        <v>2068.02</v>
      </c>
      <c r="C118" s="6">
        <v>19</v>
      </c>
      <c r="D118" s="24">
        <f>IF(ISERROR(VLOOKUP(C100:C123,A100:B123,2,0))=TRUE,D117, VLOOKUP(C100:C123,A100:B123,2,0))</f>
        <v>4535.1315789473683</v>
      </c>
      <c r="E118" s="24">
        <f t="shared" si="2"/>
        <v>211.31437464629289</v>
      </c>
      <c r="F118" s="6"/>
      <c r="G118" s="6"/>
      <c r="H118" s="6"/>
    </row>
    <row r="119" spans="1:8">
      <c r="A119" s="25">
        <f t="shared" si="0"/>
        <v>11</v>
      </c>
      <c r="B119" s="24">
        <f t="shared" si="4"/>
        <v>2757.36</v>
      </c>
      <c r="C119" s="6">
        <v>20</v>
      </c>
      <c r="D119" s="24">
        <f>IF(ISERROR(VLOOKUP(C100:C123,A100:B123,2,0))=TRUE,D118, VLOOKUP(C100:C123,A100:B123,2,0))</f>
        <v>4825.38</v>
      </c>
      <c r="E119" s="24">
        <f t="shared" si="2"/>
        <v>290.24842105263178</v>
      </c>
      <c r="F119" s="6"/>
      <c r="G119" s="6"/>
      <c r="H119" s="6"/>
    </row>
    <row r="120" spans="1:8">
      <c r="A120" s="25">
        <f t="shared" si="0"/>
        <v>14</v>
      </c>
      <c r="B120" s="24">
        <f t="shared" si="4"/>
        <v>3446.7000000000003</v>
      </c>
      <c r="C120" s="6">
        <v>21</v>
      </c>
      <c r="D120" s="24">
        <f>IF(ISERROR(VLOOKUP(C100:C123,A100:B123,2,0))=TRUE,D119, VLOOKUP(C100:C123,A100:B123,2,0))</f>
        <v>4941.5053763440856</v>
      </c>
      <c r="E120" s="24">
        <f t="shared" si="2"/>
        <v>116.12537634408545</v>
      </c>
      <c r="F120" s="6"/>
      <c r="G120" s="6"/>
      <c r="H120" s="6"/>
    </row>
    <row r="121" spans="1:8">
      <c r="A121" s="25">
        <f t="shared" si="0"/>
        <v>17</v>
      </c>
      <c r="B121" s="24">
        <f t="shared" si="4"/>
        <v>4136.04</v>
      </c>
      <c r="C121" s="6">
        <v>22</v>
      </c>
      <c r="D121" s="24">
        <f>IF(ISERROR(VLOOKUP(C100:C123,A100:B123,2,0))=TRUE,D120, VLOOKUP(C100:C123,A100:B123,2,0))</f>
        <v>5290.9868421052633</v>
      </c>
      <c r="E121" s="24">
        <f t="shared" si="2"/>
        <v>349.48146576117779</v>
      </c>
      <c r="F121" s="6"/>
      <c r="G121" s="6"/>
      <c r="H121" s="6"/>
    </row>
    <row r="122" spans="1:8">
      <c r="A122" s="25">
        <f t="shared" si="0"/>
        <v>20</v>
      </c>
      <c r="B122" s="24">
        <f t="shared" si="4"/>
        <v>4825.38</v>
      </c>
      <c r="C122" s="6">
        <v>23</v>
      </c>
      <c r="D122" s="24">
        <f>IF(ISERROR(VLOOKUP(C100:C123,A100:B123,2,0))=TRUE,D121, VLOOKUP(C100:C123,A100:B123,2,0))</f>
        <v>5514.72</v>
      </c>
      <c r="E122" s="24">
        <f t="shared" si="2"/>
        <v>223.73315789473691</v>
      </c>
      <c r="F122" s="6"/>
      <c r="G122" s="6"/>
      <c r="H122" s="6"/>
    </row>
    <row r="123" spans="1:8">
      <c r="A123" s="25">
        <f t="shared" si="0"/>
        <v>23</v>
      </c>
      <c r="B123" s="24">
        <f t="shared" si="4"/>
        <v>5514.72</v>
      </c>
      <c r="C123" s="6">
        <v>24</v>
      </c>
      <c r="D123" s="24">
        <f>IF(ISERROR(VLOOKUP(C100:C123,A100:B123,2,0))=TRUE,D122, VLOOKUP(C100:C123,A100:B123,2,0))</f>
        <v>6046.8421052631584</v>
      </c>
      <c r="E123" s="24">
        <f t="shared" si="2"/>
        <v>532.12210526315812</v>
      </c>
      <c r="F123" s="6"/>
      <c r="G123" s="6"/>
      <c r="H123" s="6"/>
    </row>
    <row r="124" spans="1:8">
      <c r="A124" s="25"/>
      <c r="B124" s="24"/>
      <c r="C124" s="6"/>
      <c r="D124" s="24"/>
      <c r="E124" s="24"/>
      <c r="F124" s="6"/>
      <c r="G124" s="6"/>
      <c r="H124" s="6"/>
    </row>
    <row r="125" spans="1:8">
      <c r="A125" s="25"/>
      <c r="B125" s="24"/>
      <c r="C125" s="6"/>
      <c r="D125" s="24"/>
      <c r="E125" s="24"/>
      <c r="F125" s="6"/>
      <c r="G125" s="6"/>
      <c r="H125" s="6"/>
    </row>
    <row r="126" spans="1:8">
      <c r="A126" s="25"/>
      <c r="B126" s="24"/>
      <c r="C126" s="6"/>
      <c r="D126" s="24"/>
      <c r="E126" s="24"/>
      <c r="F126" s="6"/>
      <c r="G126" s="6"/>
      <c r="H126" s="6"/>
    </row>
    <row r="127" spans="1:8">
      <c r="A127" s="6"/>
      <c r="B127" s="6"/>
      <c r="C127" s="6"/>
      <c r="D127" s="6"/>
      <c r="E127" s="6"/>
      <c r="F127" s="6"/>
      <c r="G127" s="6"/>
      <c r="H127" s="6"/>
    </row>
    <row r="128" spans="1:8">
      <c r="A128" s="6"/>
      <c r="B128" s="6"/>
      <c r="C128" s="6"/>
      <c r="D128" s="6"/>
      <c r="E128" s="6"/>
      <c r="F128" s="6"/>
      <c r="G128" s="6"/>
      <c r="H128" s="6"/>
    </row>
    <row r="129" spans="1:8">
      <c r="A129" s="6"/>
      <c r="B129" s="6"/>
      <c r="C129" s="6"/>
      <c r="D129" s="6"/>
      <c r="E129" s="6"/>
      <c r="F129" s="6"/>
      <c r="G129" s="6"/>
      <c r="H129" s="6"/>
    </row>
  </sheetData>
  <sheetProtection password="9690" sheet="1" objects="1" scenarios="1" selectLockedCells="1"/>
  <hyperlinks>
    <hyperlink ref="A37" r:id="rId1"/>
  </hyperlinks>
  <pageMargins left="0.7" right="0.7" top="0.75" bottom="0.75" header="0.3" footer="0.3"/>
  <pageSetup paperSize="9" orientation="portrait" verticalDpi="0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13</vt:i4>
      </vt:variant>
    </vt:vector>
  </HeadingPairs>
  <TitlesOfParts>
    <vt:vector size="14" baseType="lpstr">
      <vt:lpstr>Munka1</vt:lpstr>
      <vt:lpstr>data</vt:lpstr>
      <vt:lpstr>felharm</vt:lpstr>
      <vt:lpstr>harm</vt:lpstr>
      <vt:lpstr>harmonikusok</vt:lpstr>
      <vt:lpstr>Oldal1</vt:lpstr>
      <vt:lpstr>Oldal2</vt:lpstr>
      <vt:lpstr>Oldal3</vt:lpstr>
      <vt:lpstr>on</vt:lpstr>
      <vt:lpstr>sorszám</vt:lpstr>
      <vt:lpstr>sorszám2</vt:lpstr>
      <vt:lpstr>sorszám3</vt:lpstr>
      <vt:lpstr>sos</vt:lpstr>
      <vt:lpstr>soss</vt:lpstr>
    </vt:vector>
  </TitlesOfParts>
  <Company>WXPEE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Ptesza</dc:creator>
  <cp:lastModifiedBy>MS-USER</cp:lastModifiedBy>
  <dcterms:created xsi:type="dcterms:W3CDTF">2009-06-13T04:14:25Z</dcterms:created>
  <dcterms:modified xsi:type="dcterms:W3CDTF">2010-10-27T17:38:42Z</dcterms:modified>
</cp:coreProperties>
</file>