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30" windowWidth="8985" windowHeight="8535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C46" i="1"/>
  <c r="C47" s="1"/>
  <c r="C49"/>
  <c r="C44"/>
  <c r="C42"/>
  <c r="C39"/>
  <c r="C38"/>
  <c r="C36"/>
  <c r="C35"/>
  <c r="C40" s="1"/>
  <c r="C33"/>
  <c r="C34" s="1"/>
  <c r="C32"/>
  <c r="C30"/>
  <c r="C25"/>
  <c r="C27" s="1"/>
  <c r="C23"/>
  <c r="C29"/>
  <c r="C21"/>
  <c r="C19"/>
  <c r="C17"/>
  <c r="E13"/>
</calcChain>
</file>

<file path=xl/sharedStrings.xml><?xml version="1.0" encoding="utf-8"?>
<sst xmlns="http://schemas.openxmlformats.org/spreadsheetml/2006/main" count="128" uniqueCount="85">
  <si>
    <t>UCC28063</t>
  </si>
  <si>
    <t>Legkisebb működési hálózati feszültség</t>
  </si>
  <si>
    <t>V</t>
  </si>
  <si>
    <t>Mértékegység</t>
  </si>
  <si>
    <t>Legnagyobb működési hálózati feszültség</t>
  </si>
  <si>
    <t>Legalacsonyabb hálózati frekvencia</t>
  </si>
  <si>
    <t>Hz</t>
  </si>
  <si>
    <t>Legmagasabb hálózati frekvencia</t>
  </si>
  <si>
    <r>
      <t>f</t>
    </r>
    <r>
      <rPr>
        <vertAlign val="subscript"/>
        <sz val="11"/>
        <color theme="1"/>
        <rFont val="Calibri"/>
        <family val="2"/>
        <charset val="238"/>
        <scheme val="minor"/>
      </rPr>
      <t>MIN</t>
    </r>
  </si>
  <si>
    <r>
      <t>f</t>
    </r>
    <r>
      <rPr>
        <vertAlign val="subscript"/>
        <sz val="11"/>
        <color theme="1"/>
        <rFont val="Calibri"/>
        <family val="2"/>
        <charset val="238"/>
        <scheme val="minor"/>
      </rPr>
      <t>MAX</t>
    </r>
  </si>
  <si>
    <t>Legnagyobb terhelés</t>
  </si>
  <si>
    <r>
      <t>P</t>
    </r>
    <r>
      <rPr>
        <vertAlign val="subscript"/>
        <sz val="11"/>
        <color theme="1"/>
        <rFont val="Calibri"/>
        <family val="2"/>
        <charset val="238"/>
        <scheme val="minor"/>
      </rPr>
      <t>OUT</t>
    </r>
  </si>
  <si>
    <t>W</t>
  </si>
  <si>
    <t>Tervezett hatásfok</t>
  </si>
  <si>
    <t>η</t>
  </si>
  <si>
    <r>
      <t>f</t>
    </r>
    <r>
      <rPr>
        <vertAlign val="subscript"/>
        <sz val="11"/>
        <color theme="1"/>
        <rFont val="Calibri"/>
        <family val="2"/>
        <charset val="238"/>
        <scheme val="minor"/>
      </rPr>
      <t>LINE_MIN</t>
    </r>
  </si>
  <si>
    <r>
      <t>f</t>
    </r>
    <r>
      <rPr>
        <vertAlign val="subscript"/>
        <sz val="11"/>
        <color theme="1"/>
        <rFont val="Calibri"/>
        <family val="2"/>
        <charset val="238"/>
        <scheme val="minor"/>
      </rPr>
      <t>LINE_MAX</t>
    </r>
  </si>
  <si>
    <t>Legalacsonyabb kapcsolófrekvencia</t>
  </si>
  <si>
    <r>
      <t>f</t>
    </r>
    <r>
      <rPr>
        <vertAlign val="subscript"/>
        <sz val="11"/>
        <color theme="1"/>
        <rFont val="Calibri"/>
        <family val="2"/>
        <charset val="238"/>
        <scheme val="minor"/>
      </rPr>
      <t>SW_MIN</t>
    </r>
  </si>
  <si>
    <t>kHz</t>
  </si>
  <si>
    <t>Kimeneti feszültség</t>
  </si>
  <si>
    <r>
      <t>V</t>
    </r>
    <r>
      <rPr>
        <vertAlign val="subscript"/>
        <sz val="11"/>
        <color theme="1"/>
        <rFont val="Calibri"/>
        <family val="2"/>
        <charset val="238"/>
        <scheme val="minor"/>
      </rPr>
      <t>OUT</t>
    </r>
  </si>
  <si>
    <t>Tervezési paraméterek</t>
  </si>
  <si>
    <t>Alkatrészértékek számolása</t>
  </si>
  <si>
    <t>Tekercsek induktivitása</t>
  </si>
  <si>
    <t>L1 és L2</t>
  </si>
  <si>
    <t>uH</t>
  </si>
  <si>
    <t>Előbbi maximális értéke a hiba miatt</t>
  </si>
  <si>
    <r>
      <t>L</t>
    </r>
    <r>
      <rPr>
        <vertAlign val="subscript"/>
        <sz val="11"/>
        <color theme="1"/>
        <rFont val="Calibri"/>
        <family val="2"/>
        <charset val="238"/>
        <scheme val="minor"/>
      </rPr>
      <t>MAX</t>
    </r>
  </si>
  <si>
    <t>Segédtekercs menetaránya</t>
  </si>
  <si>
    <r>
      <t>N</t>
    </r>
    <r>
      <rPr>
        <vertAlign val="subscript"/>
        <sz val="11"/>
        <color theme="1"/>
        <rFont val="Calibri"/>
        <family val="2"/>
        <charset val="238"/>
        <scheme val="minor"/>
      </rPr>
      <t>p</t>
    </r>
    <r>
      <rPr>
        <sz val="11"/>
        <color theme="1"/>
        <rFont val="Calibri"/>
        <family val="2"/>
        <charset val="238"/>
        <scheme val="minor"/>
      </rPr>
      <t>/N</t>
    </r>
    <r>
      <rPr>
        <vertAlign val="subscript"/>
        <sz val="11"/>
        <color theme="1"/>
        <rFont val="Calibri"/>
        <family val="2"/>
        <charset val="238"/>
        <scheme val="minor"/>
      </rPr>
      <t>s</t>
    </r>
  </si>
  <si>
    <t>Választott egész érték</t>
  </si>
  <si>
    <t>Minimális ZCS ellenállás</t>
  </si>
  <si>
    <r>
      <t>R</t>
    </r>
    <r>
      <rPr>
        <vertAlign val="subscript"/>
        <sz val="11"/>
        <color theme="1"/>
        <rFont val="Calibri"/>
        <family val="2"/>
        <charset val="238"/>
        <scheme val="minor"/>
      </rPr>
      <t>ZA</t>
    </r>
    <r>
      <rPr>
        <sz val="11"/>
        <color theme="1"/>
        <rFont val="Calibri"/>
        <family val="2"/>
        <charset val="238"/>
        <scheme val="minor"/>
      </rPr>
      <t xml:space="preserve"> és R</t>
    </r>
    <r>
      <rPr>
        <vertAlign val="subscript"/>
        <sz val="11"/>
        <color theme="1"/>
        <rFont val="Calibri"/>
        <family val="2"/>
        <charset val="238"/>
        <scheme val="minor"/>
      </rPr>
      <t>ZB</t>
    </r>
  </si>
  <si>
    <t>kOhm</t>
  </si>
  <si>
    <t>Választott ennél nagyobb standard érték</t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</si>
  <si>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>IN_MIN</t>
    </r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</si>
  <si>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>IN_MAX</t>
    </r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</si>
  <si>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>OUT_OK</t>
    </r>
  </si>
  <si>
    <t>Minimális kimeneti feszültség</t>
  </si>
  <si>
    <t>HVSENSE felsó osztó ellenállás</t>
  </si>
  <si>
    <r>
      <t>R</t>
    </r>
    <r>
      <rPr>
        <vertAlign val="subscript"/>
        <sz val="11"/>
        <color theme="1"/>
        <rFont val="Calibri"/>
        <family val="2"/>
        <charset val="238"/>
        <scheme val="minor"/>
      </rPr>
      <t>E</t>
    </r>
  </si>
  <si>
    <t>Kimeneti feszültség hiszterézise</t>
  </si>
  <si>
    <r>
      <t>V</t>
    </r>
    <r>
      <rPr>
        <vertAlign val="subscript"/>
        <sz val="11"/>
        <color theme="1"/>
        <rFont val="Calibri"/>
        <family val="2"/>
        <charset val="238"/>
        <scheme val="minor"/>
      </rPr>
      <t>OUT</t>
    </r>
    <r>
      <rPr>
        <vertAlign val="subscript"/>
        <sz val="11"/>
        <color theme="1"/>
        <rFont val="Calibri"/>
        <family val="2"/>
        <charset val="238"/>
      </rPr>
      <t>±</t>
    </r>
  </si>
  <si>
    <t>MOhm</t>
  </si>
  <si>
    <t>Legközelebbi standard érték</t>
  </si>
  <si>
    <t>HVSENSE alsó osztó ellenállás</t>
  </si>
  <si>
    <r>
      <t>R</t>
    </r>
    <r>
      <rPr>
        <vertAlign val="subscript"/>
        <sz val="11"/>
        <color theme="1"/>
        <rFont val="Calibri"/>
        <family val="2"/>
        <charset val="238"/>
        <scheme val="minor"/>
      </rPr>
      <t>F</t>
    </r>
  </si>
  <si>
    <t>PWMCNTRL alacsony kimenet</t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</si>
  <si>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>OUT_MIN</t>
    </r>
  </si>
  <si>
    <t>Vészleállás</t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</si>
  <si>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>OV_FAILSAFE</t>
    </r>
  </si>
  <si>
    <t>Kimeneti kondenzátor</t>
  </si>
  <si>
    <r>
      <t>C</t>
    </r>
    <r>
      <rPr>
        <vertAlign val="subscript"/>
        <sz val="11"/>
        <color theme="1"/>
        <rFont val="Calibri"/>
        <family val="2"/>
        <charset val="238"/>
        <scheme val="minor"/>
      </rPr>
      <t>OUT</t>
    </r>
  </si>
  <si>
    <t>uF</t>
  </si>
  <si>
    <t>Választott standard érték</t>
  </si>
  <si>
    <t>Kimeneti búgófeszültség</t>
  </si>
  <si>
    <r>
      <t>V</t>
    </r>
    <r>
      <rPr>
        <vertAlign val="subscript"/>
        <sz val="11"/>
        <color theme="1"/>
        <rFont val="Calibri"/>
        <family val="2"/>
        <charset val="238"/>
        <scheme val="minor"/>
      </rPr>
      <t>RIPPLE</t>
    </r>
  </si>
  <si>
    <t>Kondi alacsonyfrekvenciás búgóárama</t>
  </si>
  <si>
    <t>Kondi nagyfrekvenciás búgóárama</t>
  </si>
  <si>
    <t>A</t>
  </si>
  <si>
    <t>Áramérzékelő sönt</t>
  </si>
  <si>
    <r>
      <t>R</t>
    </r>
    <r>
      <rPr>
        <vertAlign val="subscript"/>
        <sz val="11"/>
        <color theme="1"/>
        <rFont val="Calibri"/>
        <family val="2"/>
        <charset val="238"/>
        <scheme val="minor"/>
      </rPr>
      <t>S</t>
    </r>
  </si>
  <si>
    <t>mOhm</t>
  </si>
  <si>
    <t>FET és induktivitás maximális árama</t>
  </si>
  <si>
    <r>
      <t>I</t>
    </r>
    <r>
      <rPr>
        <vertAlign val="subscript"/>
        <sz val="11"/>
        <color theme="1"/>
        <rFont val="Calibri"/>
        <family val="2"/>
        <charset val="238"/>
        <scheme val="minor"/>
      </rPr>
      <t>PEAK</t>
    </r>
  </si>
  <si>
    <r>
      <t>I</t>
    </r>
    <r>
      <rPr>
        <vertAlign val="subscript"/>
        <sz val="11"/>
        <color theme="1"/>
        <rFont val="Calibri"/>
        <family val="2"/>
        <charset val="238"/>
        <scheme val="minor"/>
      </rPr>
      <t>CRIPPLE_LF</t>
    </r>
  </si>
  <si>
    <r>
      <t>I</t>
    </r>
    <r>
      <rPr>
        <vertAlign val="subscript"/>
        <sz val="11"/>
        <color theme="1"/>
        <rFont val="Calibri"/>
        <family val="2"/>
        <charset val="238"/>
        <scheme val="minor"/>
      </rPr>
      <t>CRIPPLE_HF</t>
    </r>
  </si>
  <si>
    <t>A sönt disszipációja</t>
  </si>
  <si>
    <r>
      <t>P</t>
    </r>
    <r>
      <rPr>
        <vertAlign val="subscript"/>
        <sz val="11"/>
        <color theme="1"/>
        <rFont val="Calibri"/>
        <family val="2"/>
        <charset val="238"/>
        <scheme val="minor"/>
      </rPr>
      <t>RS</t>
    </r>
  </si>
  <si>
    <t>mW</t>
  </si>
  <si>
    <r>
      <t>I</t>
    </r>
    <r>
      <rPr>
        <vertAlign val="subscript"/>
        <sz val="11"/>
        <color theme="1"/>
        <rFont val="Calibri"/>
        <family val="2"/>
        <charset val="238"/>
        <scheme val="minor"/>
      </rPr>
      <t>DS</t>
    </r>
  </si>
  <si>
    <t>FET effektív árama</t>
  </si>
  <si>
    <t>Dióda effektív árama</t>
  </si>
  <si>
    <r>
      <t>I</t>
    </r>
    <r>
      <rPr>
        <vertAlign val="subscript"/>
        <sz val="11"/>
        <color theme="1"/>
        <rFont val="Calibri"/>
        <family val="2"/>
        <charset val="238"/>
        <scheme val="minor"/>
      </rPr>
      <t>D</t>
    </r>
  </si>
  <si>
    <t>Brownout Hysteresis</t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</si>
  <si>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>HYS</t>
    </r>
  </si>
  <si>
    <r>
      <t>R</t>
    </r>
    <r>
      <rPr>
        <vertAlign val="subscript"/>
        <sz val="11"/>
        <color theme="1"/>
        <rFont val="Calibri"/>
        <family val="2"/>
        <charset val="238"/>
        <scheme val="minor"/>
      </rPr>
      <t>A</t>
    </r>
  </si>
  <si>
    <t>AC érzékelő felső osztó ellenállás</t>
  </si>
  <si>
    <t>AC érzékelő alsó osztó ellenállás</t>
  </si>
  <si>
    <r>
      <t>R</t>
    </r>
    <r>
      <rPr>
        <vertAlign val="subscript"/>
        <sz val="11"/>
        <color theme="1"/>
        <rFont val="Calibri"/>
        <family val="2"/>
        <charset val="238"/>
        <scheme val="minor"/>
      </rPr>
      <t>B</t>
    </r>
  </si>
  <si>
    <t>Legkisebb előfordulható kapcsolófrekvencia</t>
  </si>
  <si>
    <t>Időzítő ellenállás</t>
  </si>
  <si>
    <r>
      <t>R</t>
    </r>
    <r>
      <rPr>
        <vertAlign val="subscript"/>
        <sz val="11"/>
        <color theme="1"/>
        <rFont val="Calibri"/>
        <family val="2"/>
        <charset val="238"/>
        <scheme val="minor"/>
      </rPr>
      <t>T</t>
    </r>
  </si>
  <si>
    <t>Legmagasabb előfordulható kapcsolófrekvencia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</si>
</sst>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1"/>
      <color theme="1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theme="1" tint="0.499984740745262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166" fontId="0" fillId="0" borderId="0" xfId="0" applyNumberFormat="1"/>
    <xf numFmtId="1" fontId="0" fillId="0" borderId="0" xfId="0" applyNumberForma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topLeftCell="A37" workbookViewId="0">
      <selection activeCell="A50" sqref="A50"/>
    </sheetView>
  </sheetViews>
  <sheetFormatPr defaultRowHeight="15"/>
  <cols>
    <col min="1" max="1" width="38.7109375" customWidth="1"/>
    <col min="3" max="3" width="13.28515625" bestFit="1" customWidth="1"/>
  </cols>
  <sheetData>
    <row r="1" spans="1:6">
      <c r="A1" t="s">
        <v>0</v>
      </c>
    </row>
    <row r="5" spans="1:6">
      <c r="A5" t="s">
        <v>22</v>
      </c>
      <c r="D5" t="s">
        <v>3</v>
      </c>
    </row>
    <row r="6" spans="1:6" ht="18">
      <c r="A6" t="s">
        <v>1</v>
      </c>
      <c r="B6" t="s">
        <v>36</v>
      </c>
      <c r="C6">
        <v>200</v>
      </c>
      <c r="D6" t="s">
        <v>2</v>
      </c>
    </row>
    <row r="7" spans="1:6" ht="18">
      <c r="A7" t="s">
        <v>4</v>
      </c>
      <c r="B7" t="s">
        <v>37</v>
      </c>
      <c r="C7">
        <v>250</v>
      </c>
      <c r="D7" t="s">
        <v>2</v>
      </c>
    </row>
    <row r="8" spans="1:6" ht="18">
      <c r="A8" t="s">
        <v>5</v>
      </c>
      <c r="B8" t="s">
        <v>15</v>
      </c>
      <c r="C8">
        <v>47</v>
      </c>
      <c r="D8" t="s">
        <v>6</v>
      </c>
    </row>
    <row r="9" spans="1:6" ht="18">
      <c r="A9" t="s">
        <v>7</v>
      </c>
      <c r="B9" t="s">
        <v>16</v>
      </c>
      <c r="C9">
        <v>53</v>
      </c>
      <c r="D9" t="s">
        <v>6</v>
      </c>
    </row>
    <row r="10" spans="1:6" ht="18">
      <c r="A10" t="s">
        <v>10</v>
      </c>
      <c r="B10" t="s">
        <v>11</v>
      </c>
      <c r="C10">
        <v>600</v>
      </c>
      <c r="D10" t="s">
        <v>12</v>
      </c>
    </row>
    <row r="11" spans="1:6">
      <c r="A11" t="s">
        <v>13</v>
      </c>
      <c r="B11" s="1" t="s">
        <v>14</v>
      </c>
      <c r="C11">
        <v>0.95</v>
      </c>
    </row>
    <row r="12" spans="1:6" ht="18">
      <c r="A12" t="s">
        <v>17</v>
      </c>
      <c r="B12" t="s">
        <v>18</v>
      </c>
      <c r="C12">
        <v>100</v>
      </c>
      <c r="D12" t="s">
        <v>19</v>
      </c>
    </row>
    <row r="13" spans="1:6" ht="18">
      <c r="A13" t="s">
        <v>20</v>
      </c>
      <c r="B13" t="s">
        <v>21</v>
      </c>
      <c r="C13">
        <v>370</v>
      </c>
      <c r="D13" t="s">
        <v>2</v>
      </c>
      <c r="E13" s="2">
        <f>C7*1.41</f>
        <v>352.5</v>
      </c>
      <c r="F13" s="2" t="s">
        <v>2</v>
      </c>
    </row>
    <row r="14" spans="1:6" ht="18">
      <c r="A14" t="s">
        <v>42</v>
      </c>
      <c r="B14" t="s">
        <v>43</v>
      </c>
      <c r="C14">
        <v>20</v>
      </c>
      <c r="D14" t="s">
        <v>2</v>
      </c>
      <c r="E14" s="2"/>
      <c r="F14" s="2"/>
    </row>
    <row r="16" spans="1:6">
      <c r="A16" t="s">
        <v>23</v>
      </c>
    </row>
    <row r="17" spans="1:4">
      <c r="A17" t="s">
        <v>24</v>
      </c>
      <c r="B17" t="s">
        <v>25</v>
      </c>
      <c r="C17" s="4">
        <f>C11*C6^2*(1-(C6*1.414/C13))/(C10*C12)*1000</f>
        <v>149.26126126126121</v>
      </c>
      <c r="D17" t="s">
        <v>26</v>
      </c>
    </row>
    <row r="18" spans="1:4" ht="18">
      <c r="A18" t="s">
        <v>27</v>
      </c>
      <c r="B18" t="s">
        <v>28</v>
      </c>
      <c r="C18">
        <v>168</v>
      </c>
      <c r="D18" t="s">
        <v>26</v>
      </c>
    </row>
    <row r="19" spans="1:4" ht="18">
      <c r="A19" t="s">
        <v>29</v>
      </c>
      <c r="B19" t="s">
        <v>30</v>
      </c>
      <c r="C19">
        <f>(C13-C7*1.414)/2</f>
        <v>8.25</v>
      </c>
    </row>
    <row r="20" spans="1:4" ht="18">
      <c r="A20" t="s">
        <v>31</v>
      </c>
      <c r="B20" t="s">
        <v>30</v>
      </c>
      <c r="C20">
        <v>8</v>
      </c>
    </row>
    <row r="21" spans="1:4" ht="18">
      <c r="A21" t="s">
        <v>32</v>
      </c>
      <c r="B21" t="s">
        <v>33</v>
      </c>
      <c r="C21" s="3">
        <f>C13/(C20*3)</f>
        <v>15.416666666666666</v>
      </c>
      <c r="D21" t="s">
        <v>34</v>
      </c>
    </row>
    <row r="22" spans="1:4" ht="18">
      <c r="A22" t="s">
        <v>35</v>
      </c>
      <c r="B22" t="s">
        <v>33</v>
      </c>
      <c r="C22">
        <v>20</v>
      </c>
      <c r="D22" t="s">
        <v>34</v>
      </c>
    </row>
    <row r="23" spans="1:4" ht="18">
      <c r="A23" t="s">
        <v>39</v>
      </c>
      <c r="B23" t="s">
        <v>38</v>
      </c>
      <c r="C23">
        <f>C13-C14/2</f>
        <v>360</v>
      </c>
      <c r="D23" t="s">
        <v>2</v>
      </c>
    </row>
    <row r="24" spans="1:4" ht="18">
      <c r="A24" t="s">
        <v>50</v>
      </c>
      <c r="B24" t="s">
        <v>51</v>
      </c>
      <c r="C24" s="4">
        <v>500</v>
      </c>
      <c r="D24" t="s">
        <v>2</v>
      </c>
    </row>
    <row r="25" spans="1:4" ht="18">
      <c r="A25" t="s">
        <v>40</v>
      </c>
      <c r="B25" t="s">
        <v>41</v>
      </c>
      <c r="C25" s="3">
        <f>100/12</f>
        <v>8.3333333333333339</v>
      </c>
      <c r="D25" t="s">
        <v>44</v>
      </c>
    </row>
    <row r="26" spans="1:4" ht="18">
      <c r="A26" t="s">
        <v>45</v>
      </c>
      <c r="B26" t="s">
        <v>41</v>
      </c>
      <c r="C26">
        <v>8.6</v>
      </c>
      <c r="D26" t="s">
        <v>44</v>
      </c>
    </row>
    <row r="27" spans="1:4" ht="18">
      <c r="A27" t="s">
        <v>46</v>
      </c>
      <c r="B27" t="s">
        <v>47</v>
      </c>
      <c r="C27" s="3">
        <f>4.87*C25*10^3/(C24-4.87)</f>
        <v>81.965005823386463</v>
      </c>
      <c r="D27" t="s">
        <v>34</v>
      </c>
    </row>
    <row r="28" spans="1:4" ht="18">
      <c r="A28" t="s">
        <v>45</v>
      </c>
      <c r="B28" t="s">
        <v>47</v>
      </c>
      <c r="C28">
        <v>82</v>
      </c>
      <c r="D28" t="s">
        <v>34</v>
      </c>
    </row>
    <row r="29" spans="1:4" ht="18">
      <c r="A29" t="s">
        <v>48</v>
      </c>
      <c r="B29" t="s">
        <v>49</v>
      </c>
      <c r="C29" s="4">
        <f>2.5*(C26*1000+C28)/C28</f>
        <v>264.69512195121951</v>
      </c>
      <c r="D29" t="s">
        <v>2</v>
      </c>
    </row>
    <row r="30" spans="1:4" ht="18">
      <c r="A30" t="s">
        <v>52</v>
      </c>
      <c r="B30" t="s">
        <v>53</v>
      </c>
      <c r="C30" s="4">
        <f>2000000*C10/(C11*C8*(C13^2-C29^2))</f>
        <v>402.11116587402114</v>
      </c>
      <c r="D30" t="s">
        <v>54</v>
      </c>
    </row>
    <row r="31" spans="1:4" ht="18">
      <c r="A31" t="s">
        <v>55</v>
      </c>
      <c r="B31" t="s">
        <v>53</v>
      </c>
      <c r="C31">
        <v>390</v>
      </c>
      <c r="D31" t="s">
        <v>54</v>
      </c>
    </row>
    <row r="32" spans="1:4" ht="18">
      <c r="A32" t="s">
        <v>56</v>
      </c>
      <c r="B32" t="s">
        <v>57</v>
      </c>
      <c r="C32" s="3">
        <f>C10/(C11*C13*4*PI()*C8*C31)*2000000</f>
        <v>14.821207506002596</v>
      </c>
      <c r="D32" t="s">
        <v>2</v>
      </c>
    </row>
    <row r="33" spans="1:4" ht="18">
      <c r="A33" t="s">
        <v>58</v>
      </c>
      <c r="B33" t="s">
        <v>66</v>
      </c>
      <c r="C33" s="3">
        <f>C10/(C11*C13*1.414)</f>
        <v>1.2071924526327862</v>
      </c>
      <c r="D33" t="s">
        <v>60</v>
      </c>
    </row>
    <row r="34" spans="1:4" ht="18">
      <c r="A34" t="s">
        <v>59</v>
      </c>
      <c r="B34" t="s">
        <v>67</v>
      </c>
      <c r="C34" s="3">
        <f>SQRT((2*C10*1.414/(3*C11*C6)*SQRT(1.414*C6/(3.141*C13)))^2-(C33)^2)</f>
        <v>0.83609016586339446</v>
      </c>
      <c r="D34" t="s">
        <v>60</v>
      </c>
    </row>
    <row r="35" spans="1:4" ht="18">
      <c r="A35" t="s">
        <v>64</v>
      </c>
      <c r="B35" t="s">
        <v>65</v>
      </c>
      <c r="C35" s="3">
        <f>2*1.414*C10/(C11*C6)</f>
        <v>8.9305263157894732</v>
      </c>
      <c r="D35" t="s">
        <v>60</v>
      </c>
    </row>
    <row r="36" spans="1:4" ht="18">
      <c r="A36" t="s">
        <v>61</v>
      </c>
      <c r="B36" t="s">
        <v>62</v>
      </c>
      <c r="C36" s="4">
        <f>200/(C35*1.2)</f>
        <v>18.662580543768662</v>
      </c>
      <c r="D36" t="s">
        <v>63</v>
      </c>
    </row>
    <row r="37" spans="1:4" ht="18">
      <c r="A37" t="s">
        <v>45</v>
      </c>
      <c r="B37" t="s">
        <v>62</v>
      </c>
      <c r="C37">
        <v>20</v>
      </c>
      <c r="D37" t="s">
        <v>63</v>
      </c>
    </row>
    <row r="38" spans="1:4" ht="18">
      <c r="A38" t="s">
        <v>68</v>
      </c>
      <c r="B38" t="s">
        <v>69</v>
      </c>
      <c r="C38" s="4">
        <f>(C10/(C6*C11))^2*C37</f>
        <v>199.4459833795014</v>
      </c>
      <c r="D38" t="s">
        <v>70</v>
      </c>
    </row>
    <row r="39" spans="1:4" ht="18">
      <c r="A39" t="s">
        <v>72</v>
      </c>
      <c r="B39" t="s">
        <v>71</v>
      </c>
      <c r="C39" s="3">
        <f>(C35/2)*(1/6- (4*1.414*C6/(9*3.14*C13)))^0.5</f>
        <v>1.0798373593985264</v>
      </c>
      <c r="D39" t="s">
        <v>60</v>
      </c>
    </row>
    <row r="40" spans="1:4" ht="18">
      <c r="A40" t="s">
        <v>73</v>
      </c>
      <c r="B40" t="s">
        <v>74</v>
      </c>
      <c r="C40" s="3">
        <f>(C35/2)*(4*1.414*C6/(9*3.14*C13))^0.5</f>
        <v>1.4686889126437099</v>
      </c>
      <c r="D40" t="s">
        <v>60</v>
      </c>
    </row>
    <row r="41" spans="1:4" ht="18">
      <c r="A41" t="s">
        <v>75</v>
      </c>
      <c r="B41" t="s">
        <v>76</v>
      </c>
      <c r="C41">
        <v>17</v>
      </c>
      <c r="D41" t="s">
        <v>2</v>
      </c>
    </row>
    <row r="42" spans="1:4" ht="18">
      <c r="A42" t="s">
        <v>78</v>
      </c>
      <c r="B42" t="s">
        <v>77</v>
      </c>
      <c r="C42">
        <f>C41/2</f>
        <v>8.5</v>
      </c>
      <c r="D42" t="s">
        <v>44</v>
      </c>
    </row>
    <row r="43" spans="1:4" ht="18">
      <c r="A43" t="s">
        <v>45</v>
      </c>
      <c r="B43" t="s">
        <v>77</v>
      </c>
      <c r="C43">
        <v>8.6</v>
      </c>
      <c r="D43" t="s">
        <v>63</v>
      </c>
    </row>
    <row r="44" spans="1:4" ht="18">
      <c r="A44" t="s">
        <v>79</v>
      </c>
      <c r="B44" t="s">
        <v>80</v>
      </c>
      <c r="C44" s="3">
        <f>1400*C43/(0.75*1.414*C6-1.4)</f>
        <v>57.142857142857146</v>
      </c>
      <c r="D44" t="s">
        <v>34</v>
      </c>
    </row>
    <row r="45" spans="1:4" ht="18">
      <c r="A45" t="s">
        <v>45</v>
      </c>
      <c r="B45" t="s">
        <v>80</v>
      </c>
      <c r="C45">
        <v>56</v>
      </c>
      <c r="D45" t="s">
        <v>34</v>
      </c>
    </row>
    <row r="46" spans="1:4" ht="18">
      <c r="A46" t="s">
        <v>81</v>
      </c>
      <c r="B46" t="s">
        <v>8</v>
      </c>
      <c r="C46" s="4">
        <f>C11*C6^2*(1-C6*1.414/C13)/(C10*C18)*1000</f>
        <v>88.845988845988828</v>
      </c>
      <c r="D46" t="s">
        <v>19</v>
      </c>
    </row>
    <row r="47" spans="1:4" ht="18">
      <c r="A47" t="s">
        <v>82</v>
      </c>
      <c r="B47" t="s">
        <v>83</v>
      </c>
      <c r="C47" s="4">
        <f>133*(1-((C6*1.414)/C13))/(4.8*0.004*C46)</f>
        <v>18.375</v>
      </c>
      <c r="D47" t="s">
        <v>34</v>
      </c>
    </row>
    <row r="48" spans="1:4" ht="18">
      <c r="A48" t="s">
        <v>45</v>
      </c>
      <c r="B48" t="s">
        <v>83</v>
      </c>
      <c r="C48">
        <v>20</v>
      </c>
      <c r="D48" t="s">
        <v>34</v>
      </c>
    </row>
    <row r="49" spans="1:4" ht="18">
      <c r="A49" t="s">
        <v>84</v>
      </c>
      <c r="B49" t="s">
        <v>9</v>
      </c>
      <c r="C49" s="4">
        <f>133000/(2*C48)</f>
        <v>3325</v>
      </c>
      <c r="D49" t="s">
        <v>19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Laci</dc:creator>
  <cp:lastModifiedBy>Laci</cp:lastModifiedBy>
  <dcterms:created xsi:type="dcterms:W3CDTF">2011-12-07T12:30:54Z</dcterms:created>
  <dcterms:modified xsi:type="dcterms:W3CDTF">2011-12-07T15:10:17Z</dcterms:modified>
</cp:coreProperties>
</file>