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használat" sheetId="4" r:id="rId1"/>
    <sheet name="igénybevétel" sheetId="2" r:id="rId2"/>
    <sheet name="hatásfok" sheetId="1" r:id="rId3"/>
    <sheet name="mellékletek" sheetId="3" r:id="rId4"/>
  </sheets>
  <calcPr calcId="124519"/>
</workbook>
</file>

<file path=xl/calcChain.xml><?xml version="1.0" encoding="utf-8"?>
<calcChain xmlns="http://schemas.openxmlformats.org/spreadsheetml/2006/main">
  <c r="A17" i="1"/>
  <c r="F17"/>
  <c r="A39" i="2"/>
  <c r="K42"/>
  <c r="K43" s="1"/>
  <c r="K38"/>
  <c r="K39" s="1"/>
  <c r="K32"/>
  <c r="K37" s="1"/>
  <c r="K40" s="1"/>
  <c r="E19" i="1"/>
  <c r="D19"/>
  <c r="E18"/>
  <c r="H18" s="1"/>
  <c r="I18" s="1"/>
  <c r="D18"/>
  <c r="E17"/>
  <c r="H17" s="1"/>
  <c r="D17"/>
  <c r="E16"/>
  <c r="H16" s="1"/>
  <c r="I16" s="1"/>
  <c r="D16"/>
  <c r="M25"/>
  <c r="M26"/>
  <c r="M21"/>
  <c r="C17" s="1"/>
  <c r="K41" i="2" l="1"/>
  <c r="K46"/>
  <c r="F53" s="1"/>
  <c r="K47" s="1"/>
  <c r="K48" s="1"/>
  <c r="K44"/>
  <c r="A32"/>
  <c r="A13"/>
  <c r="B14"/>
  <c r="C15"/>
  <c r="A22"/>
  <c r="F51"/>
  <c r="F52"/>
  <c r="F19" i="1"/>
  <c r="H19" s="1"/>
  <c r="I19" s="1"/>
  <c r="M24"/>
  <c r="A16"/>
  <c r="M27"/>
  <c r="B19" s="1"/>
  <c r="K49" i="2" l="1"/>
  <c r="K50" s="1"/>
  <c r="B39"/>
  <c r="C39" s="1"/>
  <c r="B32"/>
  <c r="C32"/>
  <c r="K45"/>
  <c r="B16" i="1"/>
  <c r="C18"/>
  <c r="A18" s="1"/>
  <c r="B17"/>
  <c r="I17"/>
</calcChain>
</file>

<file path=xl/sharedStrings.xml><?xml version="1.0" encoding="utf-8"?>
<sst xmlns="http://schemas.openxmlformats.org/spreadsheetml/2006/main" count="404" uniqueCount="219">
  <si>
    <t>névleges átmérő</t>
  </si>
  <si>
    <t>d2 (mm)</t>
  </si>
  <si>
    <t>középátmérő</t>
  </si>
  <si>
    <t>d (mm)</t>
  </si>
  <si>
    <t>d3 (mm)</t>
  </si>
  <si>
    <t>magátmérő</t>
  </si>
  <si>
    <t>h (mm)</t>
  </si>
  <si>
    <t>menetemelkedés</t>
  </si>
  <si>
    <t>ß</t>
  </si>
  <si>
    <t>P (W)</t>
  </si>
  <si>
    <t>M (Nm)</t>
  </si>
  <si>
    <t>n (1/min)</t>
  </si>
  <si>
    <t>Q (N)</t>
  </si>
  <si>
    <t>emelendő súly</t>
  </si>
  <si>
    <t>μ</t>
  </si>
  <si>
    <t>α</t>
  </si>
  <si>
    <t>μ'</t>
  </si>
  <si>
    <t>ρ'</t>
  </si>
  <si>
    <t>η</t>
  </si>
  <si>
    <t>ρ'=arctanμ'</t>
  </si>
  <si>
    <t>π</t>
  </si>
  <si>
    <t>α=arctanh/(d2*π)</t>
  </si>
  <si>
    <r>
      <rPr>
        <sz val="11"/>
        <color theme="1"/>
        <rFont val="Times New Roman"/>
        <family val="1"/>
        <charset val="238"/>
      </rPr>
      <t>η</t>
    </r>
    <r>
      <rPr>
        <sz val="11"/>
        <color theme="1"/>
        <rFont val="Calibri"/>
        <family val="2"/>
        <charset val="238"/>
        <scheme val="minor"/>
      </rPr>
      <t>=tanα/tan(α+ρ')</t>
    </r>
  </si>
  <si>
    <r>
      <t>Q=M*2*π*</t>
    </r>
    <r>
      <rPr>
        <sz val="11"/>
        <color theme="1"/>
        <rFont val="Times New Roman"/>
        <family val="1"/>
        <charset val="238"/>
      </rPr>
      <t>η</t>
    </r>
    <r>
      <rPr>
        <sz val="11"/>
        <color theme="1"/>
        <rFont val="Calibri"/>
        <family val="2"/>
        <charset val="238"/>
      </rPr>
      <t>*1000/h=M*2*1000/[d*tan(α+ρ')]</t>
    </r>
  </si>
  <si>
    <t>P=M*2*π*n/60</t>
  </si>
  <si>
    <t>n=P*60/(2*π*M)</t>
  </si>
  <si>
    <t>látszólagos súrlódási tényező</t>
  </si>
  <si>
    <t>μ'=μ/cos(ß/2)</t>
  </si>
  <si>
    <t>menetemelkedés szöge fokban</t>
  </si>
  <si>
    <t>éksúrlódási szög fokban</t>
  </si>
  <si>
    <t>M=P*60/(2*π*n)=Q*h/(2*π*η*1000)</t>
  </si>
  <si>
    <t>az orsó fordulatszáma</t>
  </si>
  <si>
    <t>forgatónyomaték az orsón</t>
  </si>
  <si>
    <t>Számított eredmény</t>
  </si>
  <si>
    <t>Változó</t>
  </si>
  <si>
    <t>Jelmagyarázat</t>
  </si>
  <si>
    <t>métermenetnél 60°, trapézmenetnél30°, laposmenetnél:0°</t>
  </si>
  <si>
    <t>http://www.nyf.hu/others/html/technika/muszaki_abrazolas_800_elemei/image105.jpg</t>
  </si>
  <si>
    <t>vö.</t>
  </si>
  <si>
    <t>A "d2" és "h" adatokat a jellemzőknél kell beállítani!</t>
  </si>
  <si>
    <t>az orsóra leadott teljesítmény</t>
  </si>
  <si>
    <r>
      <rPr>
        <b/>
        <u/>
        <sz val="11"/>
        <color theme="1"/>
        <rFont val="Calibri"/>
        <family val="2"/>
        <charset val="238"/>
        <scheme val="minor"/>
      </rPr>
      <t>Figyelem:</t>
    </r>
    <r>
      <rPr>
        <sz val="11"/>
        <color theme="1"/>
        <rFont val="Calibri"/>
        <family val="2"/>
        <charset val="238"/>
        <scheme val="minor"/>
      </rPr>
      <t xml:space="preserve"> A kalkulátor hatásfokot számít! A csavarorsó terhelhetőségét nem veszi figyelembe!</t>
    </r>
  </si>
  <si>
    <t>csúszósúrlódási tényező</t>
  </si>
  <si>
    <t>Megadott orsójellemzők</t>
  </si>
  <si>
    <t>Számított orsójellemzők</t>
  </si>
  <si>
    <t>Használati körülmények</t>
  </si>
  <si>
    <t>.</t>
  </si>
  <si>
    <t>Menet</t>
  </si>
  <si>
    <t>(M...)</t>
  </si>
  <si>
    <t>Menetemelkedés</t>
  </si>
  <si>
    <t>Középátmérő</t>
  </si>
  <si>
    <t>Magátmérő</t>
  </si>
  <si>
    <t>Orsó</t>
  </si>
  <si>
    <t>Anya</t>
  </si>
  <si>
    <t>Menetmélység</t>
  </si>
  <si>
    <t>Magfurat</t>
  </si>
  <si>
    <t>átmérője</t>
  </si>
  <si>
    <t>profilszög fokban</t>
  </si>
  <si>
    <t>anya magassága</t>
  </si>
  <si>
    <t>az orsó teljes hossza</t>
  </si>
  <si>
    <t>l (mm)</t>
  </si>
  <si>
    <t>m (mm)</t>
  </si>
  <si>
    <t>lm (mm)</t>
  </si>
  <si>
    <t>l0</t>
  </si>
  <si>
    <t>egyenértékű hossz</t>
  </si>
  <si>
    <t>Rm (N/mm2)</t>
  </si>
  <si>
    <t>szakítószilárdság</t>
  </si>
  <si>
    <t>ReH (N/mm2)</t>
  </si>
  <si>
    <t>folyáshatár</t>
  </si>
  <si>
    <t>nt</t>
  </si>
  <si>
    <t>σt (N/mm2)</t>
  </si>
  <si>
    <t>σny (N/mm2)</t>
  </si>
  <si>
    <t>biztonsági tényező (6&lt;nt&lt;10)</t>
  </si>
  <si>
    <t>λ</t>
  </si>
  <si>
    <t>λ0</t>
  </si>
  <si>
    <t>E (MPa)</t>
  </si>
  <si>
    <t>rugalmassági modulus</t>
  </si>
  <si>
    <t>befogási tényező</t>
  </si>
  <si>
    <t>karcsúsági tényező</t>
  </si>
  <si>
    <t>szabadon álló orsóhossz</t>
  </si>
  <si>
    <t>megengedett feszültség</t>
  </si>
  <si>
    <t>σmeg (N/mm2)</t>
  </si>
  <si>
    <t>nyomófeszültség az orsóban</t>
  </si>
  <si>
    <t>az orsó hatásfoka</t>
  </si>
  <si>
    <t>A csavarónyomaték elhanyagolásával</t>
  </si>
  <si>
    <t>A csavarónyomaték figyelembevételével</t>
  </si>
  <si>
    <t>Kihajlásveszély ellenőrzése</t>
  </si>
  <si>
    <t>k</t>
  </si>
  <si>
    <t>törőfeszültség</t>
  </si>
  <si>
    <t>szükséges</t>
  </si>
  <si>
    <t>jelenlegi</t>
  </si>
  <si>
    <t>eredmény</t>
  </si>
  <si>
    <t>nyomatékkal</t>
  </si>
  <si>
    <t>nyomaték nélkül</t>
  </si>
  <si>
    <t>acél: 210GPa</t>
  </si>
  <si>
    <t>pmeg (N/mm2)</t>
  </si>
  <si>
    <t>mozgatóorsók megengedett felületi terhelése</t>
  </si>
  <si>
    <t>Számított orsó- és anyajellemzők</t>
  </si>
  <si>
    <t>Megadott orsó- és anyajellemzők</t>
  </si>
  <si>
    <t>orsó magátmérője</t>
  </si>
  <si>
    <t>z (mm)</t>
  </si>
  <si>
    <t>Nyomásellenőrzés az anyán</t>
  </si>
  <si>
    <r>
      <t>5</t>
    </r>
    <r>
      <rPr>
        <sz val="11"/>
        <color theme="1"/>
        <rFont val="Calibri"/>
        <family val="2"/>
        <charset val="238"/>
        <scheme val="minor"/>
      </rPr>
      <t>≤z≤10</t>
    </r>
  </si>
  <si>
    <t>p (N/mm2)</t>
  </si>
  <si>
    <t>a mozgatóorsó felületi terhelése</t>
  </si>
  <si>
    <t>anyagpár és sebesség függvénye!</t>
  </si>
  <si>
    <t>p≤pmeg</t>
  </si>
  <si>
    <t>z0 (mm)</t>
  </si>
  <si>
    <t>az anya korrigált menetszáma</t>
  </si>
  <si>
    <t>az orsó hossza</t>
  </si>
  <si>
    <t>v (mm/s)</t>
  </si>
  <si>
    <t>az emelési sebesség</t>
  </si>
  <si>
    <t>t (s)</t>
  </si>
  <si>
    <t>emelési idő</t>
  </si>
  <si>
    <t>1. lépés</t>
  </si>
  <si>
    <t>2. lépés</t>
  </si>
  <si>
    <t>3. lépés</t>
  </si>
  <si>
    <t>A használati körülményeket a táblázatban kell feltüntetni</t>
  </si>
  <si>
    <t>az anya számított menetszáma</t>
  </si>
  <si>
    <t>z1</t>
  </si>
  <si>
    <t>Trapézmenetek</t>
  </si>
  <si>
    <t>Névleges átmérő</t>
  </si>
  <si>
    <t xml:space="preserve"> d</t>
  </si>
  <si>
    <t xml:space="preserve">Magátmérő </t>
  </si>
  <si>
    <r>
      <t>d</t>
    </r>
    <r>
      <rPr>
        <i/>
        <vertAlign val="subscript"/>
        <sz val="9"/>
        <color rgb="FF000000"/>
        <rFont val="Times New Roman"/>
        <family val="1"/>
        <charset val="238"/>
      </rPr>
      <t>3</t>
    </r>
  </si>
  <si>
    <t>Közepes átmérő</t>
  </si>
  <si>
    <r>
      <t xml:space="preserve"> </t>
    </r>
    <r>
      <rPr>
        <i/>
        <sz val="9"/>
        <color rgb="FF000000"/>
        <rFont val="Times New Roman"/>
        <family val="1"/>
        <charset val="238"/>
      </rPr>
      <t>d</t>
    </r>
    <r>
      <rPr>
        <i/>
        <vertAlign val="subscript"/>
        <sz val="9"/>
        <color rgb="FF000000"/>
        <rFont val="Times New Roman"/>
        <family val="1"/>
        <charset val="238"/>
      </rPr>
      <t>2</t>
    </r>
    <r>
      <rPr>
        <i/>
        <sz val="9"/>
        <color rgb="FF000000"/>
        <rFont val="Times New Roman"/>
        <family val="1"/>
        <charset val="238"/>
      </rPr>
      <t xml:space="preserve"> </t>
    </r>
  </si>
  <si>
    <t xml:space="preserve"> h</t>
  </si>
  <si>
    <t>Élesmenetek</t>
  </si>
  <si>
    <t>Nem itt kell megadni</t>
  </si>
  <si>
    <t>élesmenetnél 60°, trapézmenetnél30°, laposmenetnél:0°</t>
  </si>
  <si>
    <t>http://upload.wikimedia.org/wikipedia/commons/thumb/f/f8/Wsp-wyb.JPG/600px-Wsp-wyb.JPG</t>
  </si>
  <si>
    <t>vö:</t>
  </si>
  <si>
    <t>Használati útmutató</t>
  </si>
  <si>
    <t>A kalkulátor 4 munkalapból áll:</t>
  </si>
  <si>
    <t>1.</t>
  </si>
  <si>
    <t>2.</t>
  </si>
  <si>
    <t>3.</t>
  </si>
  <si>
    <t>4.</t>
  </si>
  <si>
    <t>Mellékletek</t>
  </si>
  <si>
    <t>Igénybevétel számító</t>
  </si>
  <si>
    <t>Hatásfok számító</t>
  </si>
  <si>
    <t>Ha az igénybevétel alapján tervezzük meg az emelőt, a hatásfok számítóban tájékozódhatunk arról, hogy az emelő milyen meghajtást igényel a kívánt súly emeléséhez.</t>
  </si>
  <si>
    <t>A számolótáblák közül a legfelső az:</t>
  </si>
  <si>
    <t>A számítások előtt érdemes ezt áttanulmányozni!</t>
  </si>
  <si>
    <t>http://www.gbi.bgk.uni-obuda.hu/oktatas/segedanyagok/gepelemek/geg_2/gyakorlat/szunyogh%20gyakorlatai/02%20csavarorsos%20emelo%20tervezese.ppt</t>
  </si>
  <si>
    <r>
      <rPr>
        <b/>
        <sz val="11"/>
        <color theme="1"/>
        <rFont val="Calibri"/>
        <family val="2"/>
        <charset val="238"/>
        <scheme val="minor"/>
      </rPr>
      <t xml:space="preserve">bemutató </t>
    </r>
    <r>
      <rPr>
        <sz val="11"/>
        <color theme="1"/>
        <rFont val="Calibri"/>
        <family val="2"/>
        <charset val="238"/>
        <scheme val="minor"/>
      </rPr>
      <t>51.dia</t>
    </r>
  </si>
  <si>
    <r>
      <rPr>
        <b/>
        <sz val="11"/>
        <color theme="1"/>
        <rFont val="Calibri"/>
        <family val="2"/>
        <charset val="238"/>
        <scheme val="minor"/>
      </rPr>
      <t xml:space="preserve">bemutató </t>
    </r>
    <r>
      <rPr>
        <sz val="11"/>
        <color theme="1"/>
        <rFont val="Calibri"/>
        <family val="2"/>
        <charset val="238"/>
        <scheme val="minor"/>
      </rPr>
      <t>83.dia</t>
    </r>
  </si>
  <si>
    <t>Ebben a táblázatban az álló orsó terhelhetőségét számíthatjuk ki. Két meglévő adatból kiszámíthatjuk a harmadikat. A kihajlást itt még nem vesszük figyelembe.</t>
  </si>
  <si>
    <t>Ez a számolótábla nem használja a jobb oldalon megadott orsójellemzőket, mindig csak az általunk megadott két adatból számol.</t>
  </si>
  <si>
    <t>A tábla három adatsorból áll. Mindhárom sorban más értéket számolhatunk ki, attól függően, milyen adatok állnak rendelkezésünkre.</t>
  </si>
  <si>
    <t>A következő számolótábla a:</t>
  </si>
  <si>
    <t>Ebben a táblázatban az orsó terhelését számítjuk a csavarónyomaték figyelembevételével. A kihajlástól még mindig eltekintünk.</t>
  </si>
  <si>
    <t>Ehhez megadjuk az 1. lépésben meghatározott magátmérőt (d3), emelendő súlyt (Q) és megengedett feszültséget (σmeg).</t>
  </si>
  <si>
    <t>Szükségünk van még a középátmérőre (d2), a menetemelkedés szögére (α) és az éksúrlódási szögre (ρ').</t>
  </si>
  <si>
    <t>Ekkor a kalkulátor a számított orsó- és anyajellemzők között megadja a menetemelkedési szöget és az éksúrlódási szöget is.</t>
  </si>
  <si>
    <t>Az így kiszámított menetemelkedési és éksúrlódási szöget bemásoljuk a 2. lépés táblázatába.</t>
  </si>
  <si>
    <t>Figyelem: a kihajlást még nem ellenőriztük!</t>
  </si>
  <si>
    <t>A következő lépés a:</t>
  </si>
  <si>
    <t>Az orsó kihajlásveszélyének és az anyán keletkező nyomás ellenőrzéséhez adjuk meg a szükséges orsó- és anyajellemzőket!</t>
  </si>
  <si>
    <t>A "d3" magátmérő legalább a 2. lépésben kiszámított magátmérő legyen.</t>
  </si>
  <si>
    <t>A hozzá tartozó szabványos "d" névleges, "d2" középátmérőt és "h" menetemelkedést a mellékelt táblázatokból kiolvashatjuk.</t>
  </si>
  <si>
    <t>további adatok:</t>
  </si>
  <si>
    <t>általában 0,05…0,25</t>
  </si>
  <si>
    <t>anyagra jellemző</t>
  </si>
  <si>
    <t>a mellékletből olvasható ki, az anyag jelének ismeretében</t>
  </si>
  <si>
    <t>a PI() fügvény használatával</t>
  </si>
  <si>
    <t>a 2. lépésben meghatározott súly</t>
  </si>
  <si>
    <t>MEGFELELŐ</t>
  </si>
  <si>
    <t>GYENGE</t>
  </si>
  <si>
    <t>Mindkettőnél két eredmény lehetséges</t>
  </si>
  <si>
    <t>vagy</t>
  </si>
  <si>
    <t>Ha "MEGFELELŐ" minősítést kaptunk mindkét esetben, a tervezett orsós emelő megfelel a kritériumoknak.</t>
  </si>
  <si>
    <t>Ha a kihajlásra "GYENGE" minősítést kapunk változtatnunk kell az alábbi adatok valamelyikén:</t>
  </si>
  <si>
    <t>az adatok változtatása során folyamatosan kísérjük figyelemmel, hogyan változik a szükséges és az orsó jelenlegi törőfeszültsége (σt)</t>
  </si>
  <si>
    <t>Figyelem! A kalkulátor nem végez megengedett legnagyobb fordulatszám ellenőrzést!</t>
  </si>
  <si>
    <t>A hatásfok számító két fő részből áll:</t>
  </si>
  <si>
    <t>Ezen a munkalapon az orsó hatásfokát számíthatjuk ki.</t>
  </si>
  <si>
    <t>A számolótábla használatához mindenképpen szükséges megadnunk a következő adatokat:</t>
  </si>
  <si>
    <t>Az alábbi adatokat nem veszi figyelembe a kalkulátor a hatásfok kiszámításához:</t>
  </si>
  <si>
    <t>értéke PI()</t>
  </si>
  <si>
    <t>Az orsó "d2" középátmérőjét és "h" menetemelkedését az orsójellemzőknél kell beállítani.</t>
  </si>
  <si>
    <t>A hatásfok számító nem végez igénybevételi vizsgálatot! Tehát nem veszi figyelembe, hogy az orsó használható-e egyáltalán az adott körülmények között.</t>
  </si>
  <si>
    <t>http://www.zimm.hu/images/zimm_pic/zimm-kritkusseb3.jpg</t>
  </si>
  <si>
    <t>A hatásfokszámító nem végez fordulatszámellenőrzést.</t>
  </si>
  <si>
    <t>A kritikus sebesség meghatározása</t>
  </si>
  <si>
    <t>Kalkulátor orsós emelőhöz - Használati útmutató</t>
  </si>
  <si>
    <t>Kalkulátor orsós emelőhöz - Mellékletek</t>
  </si>
  <si>
    <t>Kiindulhatunk az emelendő súlyból, a rendelkezésre álló csavarorsó méreteiből, anyagából, a meghajtás teljesítményéből, fordulatszámából, a kívánt emelési sebességből stb.</t>
  </si>
  <si>
    <t>Ha hatásfok és erőáttétel alapján tervezzük meg az emelőt, az igénybevétel számítóban ellenőrizhetjük, hogy az emelő valóban kibírja-e a kívánt terhelést.</t>
  </si>
  <si>
    <t>Az igénybevétel számító két fő részből áll:</t>
  </si>
  <si>
    <t>A számításhoz az alábbi bemutatóban lévő gondolatmenetet és képleteket használtam:</t>
  </si>
  <si>
    <t>Ez a tábla csak egy adatsorból áll. Az adatok segítségével meghatározhatjuk, mekkora kell, hogy legyen az orsó magátmérője, ha a csavarónyomatékot is figyelembe vesszük.</t>
  </si>
  <si>
    <t>Egy szabványos "d3" magátmérőjű orsó "d2" középátmérőjét a mellékelt táblázatokból olvashatjuk ki.</t>
  </si>
  <si>
    <t>segítséget nyújt a jobb oldali ábra</t>
  </si>
  <si>
    <t>a mellékletből olvasható ki, az orsó és az anya anyagának illetve a kerületi sebesség ismeretében</t>
  </si>
  <si>
    <t>A számolótáblában a hatásfok és a megadott használati körülmények ismeretében képet kapunk az orsós emelő erőátételéről.</t>
  </si>
  <si>
    <t>Az "n" orsó fordulatszáma az anya fordulatát jelenti, amennyiben allóorsós kivitelű emelőt készítünk.</t>
  </si>
  <si>
    <t>Kalkulátor orsós emelőhöz - Hatásfok</t>
  </si>
  <si>
    <t>Kalkulátor orsós emelőhöz - Igénybevétel</t>
  </si>
  <si>
    <t>Az emelő megtervezését, a rendelkezésre álló adatoktól függően, több oldalról is megközelíthetjük.</t>
  </si>
  <si>
    <t>A munkaterület bal oldalán 4 számolótábla található, jobb oldalán a megadott és az ezekből számított orsójellemzők, amiket a számolótáblákban felhasználunk.</t>
  </si>
  <si>
    <t>A menetemelkedési szög (α) és az éksúrlódási szög (ρ') meghatározásához adjuk meg jobb oldalon az orsójellemzők közül a következőket:</t>
  </si>
  <si>
    <t>Ha megadtunk minden adatot a 2. lépés táblázatában, akkor a kalkulátor kiszámolja, legalább mekkora magátmérőre van szükség a csavarónyomaték figyelembevételével.</t>
  </si>
  <si>
    <t>Az adatok megadása után bal oldalon a 3. lépés táblázataiban megjelenik a kihajlásveszély és az anyán keletkező nyomás ellenőrzésének az eredménye.</t>
  </si>
  <si>
    <t>elsősorban az orsó átmérőjén: d, d2, d3, ami maga után vonhatja a menetemelkedés (h) változását is.</t>
  </si>
  <si>
    <t>ha lehetőségünk van: a befogás módján (k) vagy a szabadon álló orsóhosszon (l)</t>
  </si>
  <si>
    <t>Ha a kihajlásra "MEGFELELŐ" minősítést kapunk, általában a kalkulátor által kiszámított anyaméretek is megfelelőek.</t>
  </si>
  <si>
    <t>Ha az anya nem megy át a nyomásellenőrzésen:</t>
  </si>
  <si>
    <t>akkor a mozgatóorsókra megengedett felületi terhelésen (pmeg) kell változtatnunk, ami anyagpár és kerületi sebesség függvénye,</t>
  </si>
  <si>
    <t>vagy csökkentenünk kell az emelendő súlyt (Q).</t>
  </si>
  <si>
    <t>ha még így sem megfelelő, akkor az emelendő súlyt (Q) kell csökkentenünk.</t>
  </si>
  <si>
    <t>A munkaterület bal oldalán egy számolótábla, jobb oldalán pedig a megadott és számított orsójellemzők.</t>
  </si>
  <si>
    <t>Ezt az erőáttételt külön nem írja ki a kalkulátor.</t>
  </si>
  <si>
    <t>A számolótáblában soronként más-más tényezők a változók és a számított eredmények.</t>
  </si>
  <si>
    <t>Amennyiben forgó típusú orsós emelőt tervezünk számolnunk kell az orsó beremegésével, mely egy kritikus sebességnél következik be.</t>
  </si>
  <si>
    <t>Trapézmenetes emelőkhöz segítséget nyújthat "A kritikus sebesség meghatározása" diagram a mellékletben.</t>
  </si>
  <si>
    <t>Jó munkát!</t>
  </si>
  <si>
    <t>az orsó magátmérője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</si>
</sst>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i/>
      <vertAlign val="subscript"/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7C67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ck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3" borderId="0" xfId="0" applyFill="1"/>
    <xf numFmtId="0" fontId="3" fillId="0" borderId="0" xfId="0" applyFont="1"/>
    <xf numFmtId="0" fontId="4" fillId="0" borderId="1" xfId="0" applyFont="1" applyBorder="1"/>
    <xf numFmtId="0" fontId="0" fillId="0" borderId="2" xfId="0" applyBorder="1"/>
    <xf numFmtId="0" fontId="0" fillId="0" borderId="2" xfId="0" applyFont="1" applyBorder="1"/>
    <xf numFmtId="0" fontId="5" fillId="0" borderId="0" xfId="0" applyFont="1"/>
    <xf numFmtId="0" fontId="7" fillId="0" borderId="0" xfId="0" applyFont="1"/>
    <xf numFmtId="0" fontId="8" fillId="0" borderId="0" xfId="1" applyAlignment="1" applyProtection="1"/>
    <xf numFmtId="0" fontId="0" fillId="0" borderId="0" xfId="0" applyAlignment="1">
      <alignment horizontal="right"/>
    </xf>
    <xf numFmtId="0" fontId="9" fillId="3" borderId="0" xfId="0" applyFont="1" applyFill="1"/>
    <xf numFmtId="0" fontId="9" fillId="0" borderId="0" xfId="0" applyFont="1"/>
    <xf numFmtId="0" fontId="0" fillId="3" borderId="4" xfId="0" applyFont="1" applyFill="1" applyBorder="1"/>
    <xf numFmtId="0" fontId="0" fillId="3" borderId="4" xfId="0" applyFill="1" applyBorder="1"/>
    <xf numFmtId="0" fontId="0" fillId="0" borderId="4" xfId="0" applyFont="1" applyBorder="1"/>
    <xf numFmtId="0" fontId="0" fillId="2" borderId="4" xfId="0" applyFont="1" applyFill="1" applyBorder="1"/>
    <xf numFmtId="0" fontId="0" fillId="0" borderId="5" xfId="0" applyFont="1" applyBorder="1"/>
    <xf numFmtId="0" fontId="0" fillId="3" borderId="5" xfId="0" applyFill="1" applyBorder="1"/>
    <xf numFmtId="0" fontId="0" fillId="2" borderId="5" xfId="0" applyFont="1" applyFill="1" applyBorder="1"/>
    <xf numFmtId="0" fontId="0" fillId="3" borderId="5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wrapText="1" readingOrder="1"/>
    </xf>
    <xf numFmtId="0" fontId="1" fillId="0" borderId="0" xfId="0" applyFont="1"/>
    <xf numFmtId="11" fontId="0" fillId="0" borderId="0" xfId="0" applyNumberFormat="1" applyFont="1"/>
    <xf numFmtId="0" fontId="2" fillId="0" borderId="0" xfId="0" applyFont="1"/>
    <xf numFmtId="11" fontId="0" fillId="0" borderId="0" xfId="0" applyNumberFormat="1"/>
    <xf numFmtId="0" fontId="0" fillId="3" borderId="6" xfId="0" applyFill="1" applyBorder="1"/>
    <xf numFmtId="0" fontId="0" fillId="0" borderId="0" xfId="0" applyAlignment="1">
      <alignment wrapText="1"/>
    </xf>
    <xf numFmtId="0" fontId="0" fillId="3" borderId="0" xfId="0" applyFont="1" applyFill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0" fontId="10" fillId="0" borderId="0" xfId="0" applyFont="1"/>
    <xf numFmtId="0" fontId="11" fillId="0" borderId="0" xfId="0" applyFont="1"/>
    <xf numFmtId="0" fontId="0" fillId="0" borderId="8" xfId="0" applyBorder="1"/>
    <xf numFmtId="0" fontId="0" fillId="3" borderId="1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3" borderId="16" xfId="0" applyFill="1" applyBorder="1"/>
    <xf numFmtId="0" fontId="0" fillId="3" borderId="7" xfId="0" applyFill="1" applyBorder="1"/>
    <xf numFmtId="0" fontId="0" fillId="0" borderId="17" xfId="0" applyBorder="1"/>
    <xf numFmtId="0" fontId="0" fillId="3" borderId="18" xfId="0" applyFill="1" applyBorder="1"/>
    <xf numFmtId="0" fontId="0" fillId="0" borderId="19" xfId="0" applyBorder="1"/>
    <xf numFmtId="0" fontId="12" fillId="4" borderId="15" xfId="0" applyFont="1" applyFill="1" applyBorder="1" applyAlignment="1">
      <alignment horizontal="center" wrapText="1"/>
    </xf>
    <xf numFmtId="0" fontId="13" fillId="4" borderId="20" xfId="0" applyFont="1" applyFill="1" applyBorder="1" applyAlignment="1">
      <alignment horizontal="center" wrapText="1"/>
    </xf>
    <xf numFmtId="0" fontId="12" fillId="4" borderId="14" xfId="0" applyFont="1" applyFill="1" applyBorder="1" applyAlignment="1">
      <alignment horizontal="center" wrapText="1"/>
    </xf>
    <xf numFmtId="0" fontId="13" fillId="4" borderId="21" xfId="0" applyFont="1" applyFill="1" applyBorder="1" applyAlignment="1">
      <alignment horizontal="center" wrapText="1"/>
    </xf>
    <xf numFmtId="0" fontId="12" fillId="4" borderId="21" xfId="0" applyFont="1" applyFill="1" applyBorder="1" applyAlignment="1">
      <alignment horizontal="center" wrapText="1"/>
    </xf>
    <xf numFmtId="0" fontId="15" fillId="4" borderId="22" xfId="0" applyFont="1" applyFill="1" applyBorder="1" applyAlignment="1">
      <alignment horizontal="center" wrapText="1"/>
    </xf>
    <xf numFmtId="0" fontId="15" fillId="4" borderId="6" xfId="0" applyFont="1" applyFill="1" applyBorder="1" applyAlignment="1">
      <alignment horizontal="center" wrapText="1"/>
    </xf>
    <xf numFmtId="0" fontId="15" fillId="4" borderId="20" xfId="0" applyFont="1" applyFill="1" applyBorder="1" applyAlignment="1">
      <alignment horizontal="center" wrapText="1"/>
    </xf>
    <xf numFmtId="0" fontId="15" fillId="4" borderId="2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8" fillId="0" borderId="2" xfId="1" applyBorder="1" applyAlignment="1" applyProtection="1"/>
    <xf numFmtId="0" fontId="3" fillId="0" borderId="16" xfId="0" applyFont="1" applyBorder="1"/>
    <xf numFmtId="0" fontId="0" fillId="0" borderId="28" xfId="0" applyBorder="1"/>
    <xf numFmtId="0" fontId="11" fillId="0" borderId="2" xfId="0" applyFont="1" applyBorder="1"/>
    <xf numFmtId="0" fontId="0" fillId="0" borderId="0" xfId="0" applyBorder="1"/>
    <xf numFmtId="0" fontId="0" fillId="0" borderId="6" xfId="0" applyBorder="1"/>
    <xf numFmtId="0" fontId="0" fillId="0" borderId="29" xfId="0" applyFont="1" applyBorder="1"/>
    <xf numFmtId="0" fontId="0" fillId="0" borderId="30" xfId="0" applyBorder="1"/>
    <xf numFmtId="0" fontId="0" fillId="0" borderId="21" xfId="0" applyBorder="1"/>
    <xf numFmtId="0" fontId="0" fillId="0" borderId="0" xfId="0" applyNumberFormat="1"/>
    <xf numFmtId="0" fontId="10" fillId="0" borderId="29" xfId="0" applyFont="1" applyBorder="1"/>
    <xf numFmtId="0" fontId="10" fillId="0" borderId="30" xfId="0" applyFont="1" applyBorder="1"/>
    <xf numFmtId="0" fontId="0" fillId="0" borderId="30" xfId="0" applyFont="1" applyBorder="1"/>
    <xf numFmtId="0" fontId="0" fillId="0" borderId="29" xfId="0" applyBorder="1"/>
    <xf numFmtId="0" fontId="10" fillId="0" borderId="0" xfId="0" applyFont="1" applyAlignment="1">
      <alignment horizontal="right"/>
    </xf>
    <xf numFmtId="0" fontId="17" fillId="0" borderId="0" xfId="0" applyFont="1"/>
    <xf numFmtId="0" fontId="18" fillId="0" borderId="0" xfId="0" applyFon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23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0" fillId="0" borderId="0" xfId="0" applyAlignment="1">
      <alignment wrapText="1" readingOrder="1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colors>
    <mruColors>
      <color rgb="FFFD7C6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1</xdr:row>
      <xdr:rowOff>38100</xdr:rowOff>
    </xdr:from>
    <xdr:to>
      <xdr:col>11</xdr:col>
      <xdr:colOff>846605</xdr:colOff>
      <xdr:row>9</xdr:row>
      <xdr:rowOff>145676</xdr:rowOff>
    </xdr:to>
    <xdr:pic>
      <xdr:nvPicPr>
        <xdr:cNvPr id="2" name="Kép 1" descr="élesmenet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1925" y="371475"/>
          <a:ext cx="4762500" cy="16764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56020</xdr:colOff>
      <xdr:row>19</xdr:row>
      <xdr:rowOff>33618</xdr:rowOff>
    </xdr:from>
    <xdr:to>
      <xdr:col>13</xdr:col>
      <xdr:colOff>246530</xdr:colOff>
      <xdr:row>26</xdr:row>
      <xdr:rowOff>180923</xdr:rowOff>
    </xdr:to>
    <xdr:pic>
      <xdr:nvPicPr>
        <xdr:cNvPr id="5" name="Kép 4" descr="orsóbefogás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33520" y="4090147"/>
          <a:ext cx="4437539" cy="1503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1</xdr:row>
      <xdr:rowOff>19050</xdr:rowOff>
    </xdr:from>
    <xdr:to>
      <xdr:col>13</xdr:col>
      <xdr:colOff>1044948</xdr:colOff>
      <xdr:row>9</xdr:row>
      <xdr:rowOff>114300</xdr:rowOff>
    </xdr:to>
    <xdr:pic>
      <xdr:nvPicPr>
        <xdr:cNvPr id="3" name="Kép 2" descr="élesmenet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209550"/>
          <a:ext cx="4762500" cy="1676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89647</xdr:colOff>
      <xdr:row>2</xdr:row>
      <xdr:rowOff>156882</xdr:rowOff>
    </xdr:from>
    <xdr:to>
      <xdr:col>10</xdr:col>
      <xdr:colOff>388844</xdr:colOff>
      <xdr:row>32</xdr:row>
      <xdr:rowOff>189380</xdr:rowOff>
    </xdr:to>
    <xdr:pic>
      <xdr:nvPicPr>
        <xdr:cNvPr id="2" name="Picture 9" descr="Megengedhető feszültségek (0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647" y="829235"/>
          <a:ext cx="6708962" cy="574749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10</xdr:col>
      <xdr:colOff>405279</xdr:colOff>
      <xdr:row>133</xdr:row>
      <xdr:rowOff>179388</xdr:rowOff>
    </xdr:to>
    <xdr:pic>
      <xdr:nvPicPr>
        <xdr:cNvPr id="3" name="Picture 3" descr="Anyák felületi teherbíróképessége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9600" y="20488275"/>
          <a:ext cx="6254750" cy="570388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13</xdr:col>
      <xdr:colOff>567085</xdr:colOff>
      <xdr:row>161</xdr:row>
      <xdr:rowOff>133350</xdr:rowOff>
    </xdr:to>
    <xdr:pic>
      <xdr:nvPicPr>
        <xdr:cNvPr id="4" name="Kép 3" descr="zimm-kritkusseb3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26774775"/>
          <a:ext cx="8245356" cy="470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upload.wikimedia.org/wikipedia/commons/thumb/f/f8/Wsp-wyb.JPG/600px-Wsp-wyb.JPG" TargetMode="External"/><Relationship Id="rId1" Type="http://schemas.openxmlformats.org/officeDocument/2006/relationships/hyperlink" Target="http://www.nyf.hu/others/html/technika/muszaki_abrazolas_800_elemei/image105.jpg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nyf.hu/others/html/technika/muszaki_abrazolas_800_elemei/image105.jp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6"/>
  <sheetViews>
    <sheetView tabSelected="1" workbookViewId="0"/>
  </sheetViews>
  <sheetFormatPr defaultRowHeight="15"/>
  <cols>
    <col min="1" max="1" width="20.140625" customWidth="1"/>
    <col min="2" max="2" width="43" bestFit="1" customWidth="1"/>
    <col min="3" max="3" width="9.7109375" customWidth="1"/>
    <col min="5" max="5" width="14.5703125" customWidth="1"/>
  </cols>
  <sheetData>
    <row r="1" spans="1:2" ht="26.25">
      <c r="A1" s="9" t="s">
        <v>186</v>
      </c>
    </row>
    <row r="3" spans="1:2">
      <c r="A3" t="s">
        <v>134</v>
      </c>
    </row>
    <row r="4" spans="1:2">
      <c r="A4" t="s">
        <v>135</v>
      </c>
      <c r="B4" t="s">
        <v>133</v>
      </c>
    </row>
    <row r="5" spans="1:2">
      <c r="A5" t="s">
        <v>136</v>
      </c>
      <c r="B5" t="s">
        <v>140</v>
      </c>
    </row>
    <row r="6" spans="1:2">
      <c r="A6" t="s">
        <v>137</v>
      </c>
      <c r="B6" t="s">
        <v>141</v>
      </c>
    </row>
    <row r="7" spans="1:2">
      <c r="A7" t="s">
        <v>138</v>
      </c>
      <c r="B7" t="s">
        <v>139</v>
      </c>
    </row>
    <row r="9" spans="1:2">
      <c r="A9" t="s">
        <v>200</v>
      </c>
    </row>
    <row r="10" spans="1:2">
      <c r="A10" t="s">
        <v>188</v>
      </c>
    </row>
    <row r="11" spans="1:2">
      <c r="A11" t="s">
        <v>142</v>
      </c>
    </row>
    <row r="12" spans="1:2">
      <c r="A12" t="s">
        <v>189</v>
      </c>
    </row>
    <row r="14" spans="1:2" ht="18.75">
      <c r="A14" s="5" t="s">
        <v>140</v>
      </c>
    </row>
    <row r="15" spans="1:2" ht="18.75">
      <c r="A15" s="5"/>
    </row>
    <row r="16" spans="1:2">
      <c r="A16" t="s">
        <v>190</v>
      </c>
    </row>
    <row r="17" spans="1:4">
      <c r="A17" t="s">
        <v>201</v>
      </c>
    </row>
    <row r="18" spans="1:4">
      <c r="A18" t="s">
        <v>191</v>
      </c>
    </row>
    <row r="20" spans="1:4">
      <c r="A20" s="66" t="s">
        <v>145</v>
      </c>
    </row>
    <row r="21" spans="1:4">
      <c r="A21" s="66"/>
    </row>
    <row r="22" spans="1:4">
      <c r="A22" t="s">
        <v>144</v>
      </c>
    </row>
    <row r="23" spans="1:4">
      <c r="A23" t="s">
        <v>143</v>
      </c>
    </row>
    <row r="24" spans="1:4" ht="15.75" thickBot="1"/>
    <row r="25" spans="1:4" ht="18.75">
      <c r="A25" s="58" t="s">
        <v>114</v>
      </c>
      <c r="B25" s="59"/>
      <c r="C25" s="59"/>
      <c r="D25" s="40"/>
    </row>
    <row r="26" spans="1:4" ht="15.75">
      <c r="A26" s="60" t="s">
        <v>84</v>
      </c>
      <c r="B26" s="61"/>
      <c r="C26" s="61"/>
      <c r="D26" s="62"/>
    </row>
    <row r="27" spans="1:4" ht="15.75" thickBot="1">
      <c r="A27" s="63" t="s">
        <v>12</v>
      </c>
      <c r="B27" s="64" t="s">
        <v>4</v>
      </c>
      <c r="C27" s="64" t="s">
        <v>81</v>
      </c>
      <c r="D27" s="65"/>
    </row>
    <row r="29" spans="1:4">
      <c r="A29" t="s">
        <v>148</v>
      </c>
    </row>
    <row r="30" spans="1:4">
      <c r="A30" t="s">
        <v>150</v>
      </c>
    </row>
    <row r="31" spans="1:4">
      <c r="A31" t="s">
        <v>149</v>
      </c>
    </row>
    <row r="32" spans="1:4" ht="45.75" customHeight="1"/>
    <row r="33" spans="1:7">
      <c r="A33" t="s">
        <v>151</v>
      </c>
    </row>
    <row r="34" spans="1:7" ht="15.75" thickBot="1"/>
    <row r="35" spans="1:7" ht="18.75">
      <c r="A35" s="58" t="s">
        <v>115</v>
      </c>
      <c r="B35" s="59"/>
      <c r="C35" s="59"/>
      <c r="D35" s="59"/>
      <c r="E35" s="59"/>
      <c r="F35" s="59"/>
      <c r="G35" s="40"/>
    </row>
    <row r="36" spans="1:7" ht="15.75">
      <c r="A36" s="60" t="s">
        <v>85</v>
      </c>
      <c r="B36" s="61"/>
      <c r="C36" s="61"/>
      <c r="D36" s="61"/>
      <c r="E36" s="61"/>
      <c r="F36" s="61"/>
      <c r="G36" s="62"/>
    </row>
    <row r="37" spans="1:7">
      <c r="A37" s="74" t="s">
        <v>4</v>
      </c>
      <c r="B37" s="75"/>
      <c r="C37" s="61"/>
      <c r="D37" s="61"/>
      <c r="E37" s="61"/>
      <c r="F37" s="61"/>
      <c r="G37" s="62"/>
    </row>
    <row r="38" spans="1:7" ht="15.75" thickBot="1">
      <c r="A38" s="67" t="s">
        <v>92</v>
      </c>
      <c r="B38" s="68" t="s">
        <v>93</v>
      </c>
      <c r="C38" s="69" t="s">
        <v>12</v>
      </c>
      <c r="D38" s="69" t="s">
        <v>1</v>
      </c>
      <c r="E38" s="64" t="s">
        <v>81</v>
      </c>
      <c r="F38" s="64" t="s">
        <v>15</v>
      </c>
      <c r="G38" s="65" t="s">
        <v>17</v>
      </c>
    </row>
    <row r="40" spans="1:7">
      <c r="A40" t="s">
        <v>152</v>
      </c>
    </row>
    <row r="41" spans="1:7">
      <c r="A41" t="s">
        <v>192</v>
      </c>
    </row>
    <row r="42" spans="1:7">
      <c r="A42" t="s">
        <v>153</v>
      </c>
    </row>
    <row r="43" spans="1:7">
      <c r="A43" t="s">
        <v>154</v>
      </c>
    </row>
    <row r="44" spans="1:7" ht="32.25" customHeight="1">
      <c r="A44" t="s">
        <v>193</v>
      </c>
    </row>
    <row r="45" spans="1:7" ht="25.5" customHeight="1">
      <c r="A45" t="s">
        <v>202</v>
      </c>
    </row>
    <row r="46" spans="1:7">
      <c r="A46" s="1" t="s">
        <v>3</v>
      </c>
      <c r="B46" s="1" t="s">
        <v>0</v>
      </c>
    </row>
    <row r="47" spans="1:7">
      <c r="A47" s="1" t="s">
        <v>1</v>
      </c>
      <c r="B47" s="1" t="s">
        <v>2</v>
      </c>
    </row>
    <row r="48" spans="1:7">
      <c r="A48" s="1" t="s">
        <v>4</v>
      </c>
      <c r="B48" t="s">
        <v>99</v>
      </c>
    </row>
    <row r="49" spans="1:3">
      <c r="A49" s="1" t="s">
        <v>6</v>
      </c>
      <c r="B49" s="1" t="s">
        <v>7</v>
      </c>
    </row>
    <row r="50" spans="1:3">
      <c r="A50" s="1" t="s">
        <v>8</v>
      </c>
      <c r="B50" t="s">
        <v>57</v>
      </c>
    </row>
    <row r="51" spans="1:3">
      <c r="A51" s="1" t="s">
        <v>14</v>
      </c>
      <c r="B51" s="1" t="s">
        <v>42</v>
      </c>
    </row>
    <row r="52" spans="1:3" ht="30" customHeight="1">
      <c r="A52" t="s">
        <v>155</v>
      </c>
    </row>
    <row r="53" spans="1:3">
      <c r="A53" t="s">
        <v>156</v>
      </c>
    </row>
    <row r="54" spans="1:3">
      <c r="A54" t="s">
        <v>203</v>
      </c>
    </row>
    <row r="55" spans="1:3">
      <c r="A55" t="s">
        <v>157</v>
      </c>
    </row>
    <row r="56" spans="1:3" ht="45" customHeight="1"/>
    <row r="57" spans="1:3">
      <c r="A57" t="s">
        <v>158</v>
      </c>
    </row>
    <row r="58" spans="1:3" ht="21.75" customHeight="1" thickBot="1"/>
    <row r="59" spans="1:3" ht="18.75">
      <c r="A59" s="58" t="s">
        <v>116</v>
      </c>
      <c r="B59" s="59"/>
      <c r="C59" s="40"/>
    </row>
    <row r="60" spans="1:3" ht="15.75">
      <c r="A60" s="60" t="s">
        <v>86</v>
      </c>
      <c r="B60" s="61"/>
      <c r="C60" s="62"/>
    </row>
    <row r="61" spans="1:3">
      <c r="A61" s="76" t="s">
        <v>70</v>
      </c>
      <c r="B61" s="77"/>
      <c r="C61" s="62" t="s">
        <v>91</v>
      </c>
    </row>
    <row r="62" spans="1:3">
      <c r="A62" s="7" t="s">
        <v>89</v>
      </c>
      <c r="B62" s="61" t="s">
        <v>90</v>
      </c>
      <c r="C62" s="62"/>
    </row>
    <row r="63" spans="1:3">
      <c r="A63" s="7"/>
      <c r="B63" s="61"/>
      <c r="C63" s="62"/>
    </row>
    <row r="64" spans="1:3" ht="15.75">
      <c r="A64" s="60" t="s">
        <v>101</v>
      </c>
      <c r="B64" s="61"/>
      <c r="C64" s="62"/>
    </row>
    <row r="65" spans="1:4" ht="15.75" thickBot="1">
      <c r="A65" s="70" t="s">
        <v>95</v>
      </c>
      <c r="B65" s="64" t="s">
        <v>103</v>
      </c>
      <c r="C65" s="65" t="s">
        <v>106</v>
      </c>
    </row>
    <row r="67" spans="1:4">
      <c r="A67" t="s">
        <v>159</v>
      </c>
    </row>
    <row r="68" spans="1:4">
      <c r="A68" s="1" t="s">
        <v>3</v>
      </c>
      <c r="B68" s="1" t="s">
        <v>0</v>
      </c>
    </row>
    <row r="69" spans="1:4">
      <c r="A69" s="1" t="s">
        <v>1</v>
      </c>
      <c r="B69" s="1" t="s">
        <v>2</v>
      </c>
    </row>
    <row r="70" spans="1:4">
      <c r="A70" s="1" t="s">
        <v>4</v>
      </c>
      <c r="B70" t="s">
        <v>99</v>
      </c>
    </row>
    <row r="71" spans="1:4">
      <c r="A71" s="1" t="s">
        <v>6</v>
      </c>
      <c r="B71" s="1" t="s">
        <v>7</v>
      </c>
    </row>
    <row r="72" spans="1:4">
      <c r="A72" t="s">
        <v>160</v>
      </c>
    </row>
    <row r="73" spans="1:4">
      <c r="A73" t="s">
        <v>161</v>
      </c>
    </row>
    <row r="74" spans="1:4" ht="30" customHeight="1">
      <c r="A74" t="s">
        <v>162</v>
      </c>
    </row>
    <row r="75" spans="1:4">
      <c r="A75" s="1" t="s">
        <v>8</v>
      </c>
      <c r="B75" t="s">
        <v>57</v>
      </c>
      <c r="D75" s="7" t="s">
        <v>130</v>
      </c>
    </row>
    <row r="76" spans="1:4">
      <c r="A76" s="1" t="s">
        <v>14</v>
      </c>
      <c r="B76" s="1" t="s">
        <v>42</v>
      </c>
      <c r="C76" s="62"/>
      <c r="D76" t="s">
        <v>163</v>
      </c>
    </row>
    <row r="77" spans="1:4">
      <c r="A77" s="1" t="s">
        <v>60</v>
      </c>
      <c r="B77" t="s">
        <v>79</v>
      </c>
      <c r="C77" s="62"/>
    </row>
    <row r="78" spans="1:4">
      <c r="A78" s="1" t="s">
        <v>87</v>
      </c>
      <c r="B78" s="1" t="s">
        <v>77</v>
      </c>
      <c r="C78" s="62"/>
      <c r="D78" t="s">
        <v>194</v>
      </c>
    </row>
    <row r="79" spans="1:4">
      <c r="A79" t="s">
        <v>81</v>
      </c>
      <c r="B79" t="s">
        <v>80</v>
      </c>
      <c r="C79" s="62"/>
      <c r="D79" t="s">
        <v>165</v>
      </c>
    </row>
    <row r="80" spans="1:4">
      <c r="A80" s="1" t="s">
        <v>65</v>
      </c>
      <c r="B80" s="1" t="s">
        <v>66</v>
      </c>
      <c r="C80" s="62"/>
      <c r="D80" t="s">
        <v>165</v>
      </c>
    </row>
    <row r="81" spans="1:4">
      <c r="A81" s="1" t="s">
        <v>67</v>
      </c>
      <c r="B81" s="1" t="s">
        <v>68</v>
      </c>
      <c r="C81" s="62"/>
      <c r="D81" t="s">
        <v>165</v>
      </c>
    </row>
    <row r="82" spans="1:4">
      <c r="A82" s="1" t="s">
        <v>69</v>
      </c>
      <c r="B82" t="s">
        <v>72</v>
      </c>
      <c r="C82" s="62"/>
    </row>
    <row r="83" spans="1:4">
      <c r="A83" t="s">
        <v>75</v>
      </c>
      <c r="B83" t="s">
        <v>76</v>
      </c>
      <c r="C83" s="62"/>
      <c r="D83" t="s">
        <v>164</v>
      </c>
    </row>
    <row r="84" spans="1:4">
      <c r="A84" t="s">
        <v>95</v>
      </c>
      <c r="B84" s="78" t="s">
        <v>96</v>
      </c>
      <c r="C84" s="62"/>
      <c r="D84" t="s">
        <v>195</v>
      </c>
    </row>
    <row r="85" spans="1:4">
      <c r="A85" s="1"/>
      <c r="B85" s="78"/>
      <c r="C85" s="62"/>
    </row>
    <row r="86" spans="1:4">
      <c r="A86" s="35" t="s">
        <v>20</v>
      </c>
      <c r="B86" s="35"/>
      <c r="C86" s="62"/>
      <c r="D86" t="s">
        <v>166</v>
      </c>
    </row>
    <row r="87" spans="1:4" ht="18.75">
      <c r="A87" s="5" t="s">
        <v>12</v>
      </c>
      <c r="B87" s="5" t="s">
        <v>13</v>
      </c>
      <c r="C87" s="62"/>
      <c r="D87" t="s">
        <v>167</v>
      </c>
    </row>
    <row r="89" spans="1:4">
      <c r="A89" t="s">
        <v>204</v>
      </c>
    </row>
    <row r="90" spans="1:4">
      <c r="A90" t="s">
        <v>170</v>
      </c>
    </row>
    <row r="91" spans="1:4" ht="26.25">
      <c r="A91" s="13" t="s">
        <v>168</v>
      </c>
    </row>
    <row r="92" spans="1:4">
      <c r="A92" t="s">
        <v>171</v>
      </c>
    </row>
    <row r="93" spans="1:4" ht="26.25">
      <c r="A93" s="13" t="s">
        <v>169</v>
      </c>
    </row>
    <row r="95" spans="1:4">
      <c r="A95" t="s">
        <v>172</v>
      </c>
    </row>
    <row r="96" spans="1:4">
      <c r="A96" t="s">
        <v>173</v>
      </c>
    </row>
    <row r="97" spans="1:3">
      <c r="A97" t="s">
        <v>205</v>
      </c>
    </row>
    <row r="98" spans="1:3">
      <c r="A98" t="s">
        <v>206</v>
      </c>
    </row>
    <row r="99" spans="1:3">
      <c r="A99" t="s">
        <v>211</v>
      </c>
    </row>
    <row r="100" spans="1:3">
      <c r="A100" t="s">
        <v>174</v>
      </c>
    </row>
    <row r="101" spans="1:3" ht="36.75" customHeight="1">
      <c r="A101" s="36" t="s">
        <v>86</v>
      </c>
    </row>
    <row r="102" spans="1:3">
      <c r="A102" s="79" t="s">
        <v>70</v>
      </c>
      <c r="B102" s="80"/>
      <c r="C102" t="s">
        <v>91</v>
      </c>
    </row>
    <row r="103" spans="1:3">
      <c r="A103" t="s">
        <v>89</v>
      </c>
      <c r="B103" t="s">
        <v>90</v>
      </c>
    </row>
    <row r="105" spans="1:3" ht="24.75" customHeight="1">
      <c r="A105" t="s">
        <v>207</v>
      </c>
    </row>
    <row r="106" spans="1:3">
      <c r="A106" t="s">
        <v>208</v>
      </c>
    </row>
    <row r="107" spans="1:3">
      <c r="A107" t="s">
        <v>209</v>
      </c>
    </row>
    <row r="108" spans="1:3">
      <c r="A108" t="s">
        <v>210</v>
      </c>
    </row>
    <row r="110" spans="1:3">
      <c r="A110" s="72" t="s">
        <v>175</v>
      </c>
    </row>
    <row r="111" spans="1:3" ht="26.25" customHeight="1"/>
    <row r="112" spans="1:3" ht="27" customHeight="1">
      <c r="A112" s="5" t="s">
        <v>141</v>
      </c>
    </row>
    <row r="113" spans="1:2" ht="29.25" customHeight="1">
      <c r="A113" t="s">
        <v>177</v>
      </c>
    </row>
    <row r="114" spans="1:2">
      <c r="A114" t="s">
        <v>176</v>
      </c>
    </row>
    <row r="115" spans="1:2">
      <c r="A115" t="s">
        <v>212</v>
      </c>
    </row>
    <row r="116" spans="1:2">
      <c r="A116" t="s">
        <v>178</v>
      </c>
    </row>
    <row r="117" spans="1:2">
      <c r="A117" s="1" t="s">
        <v>1</v>
      </c>
      <c r="B117" s="1" t="s">
        <v>2</v>
      </c>
    </row>
    <row r="118" spans="1:2">
      <c r="A118" s="1" t="s">
        <v>6</v>
      </c>
      <c r="B118" s="1" t="s">
        <v>7</v>
      </c>
    </row>
    <row r="119" spans="1:2">
      <c r="A119" s="1" t="s">
        <v>8</v>
      </c>
      <c r="B119" t="s">
        <v>57</v>
      </c>
    </row>
    <row r="120" spans="1:2">
      <c r="A120" s="1" t="s">
        <v>14</v>
      </c>
      <c r="B120" t="s">
        <v>42</v>
      </c>
    </row>
    <row r="121" spans="1:2">
      <c r="A121" s="35" t="s">
        <v>20</v>
      </c>
      <c r="B121" t="s">
        <v>180</v>
      </c>
    </row>
    <row r="122" spans="1:2">
      <c r="A122" s="1" t="s">
        <v>179</v>
      </c>
    </row>
    <row r="123" spans="1:2">
      <c r="A123" s="1" t="s">
        <v>3</v>
      </c>
      <c r="B123" s="1" t="s">
        <v>0</v>
      </c>
    </row>
    <row r="124" spans="1:2">
      <c r="A124" s="1" t="s">
        <v>4</v>
      </c>
      <c r="B124" t="s">
        <v>99</v>
      </c>
    </row>
    <row r="126" spans="1:2">
      <c r="A126" t="s">
        <v>196</v>
      </c>
    </row>
    <row r="127" spans="1:2">
      <c r="A127" t="s">
        <v>213</v>
      </c>
    </row>
    <row r="128" spans="1:2">
      <c r="A128" t="s">
        <v>214</v>
      </c>
    </row>
    <row r="129" spans="1:1">
      <c r="A129" t="s">
        <v>181</v>
      </c>
    </row>
    <row r="130" spans="1:1" ht="23.25" customHeight="1">
      <c r="A130" s="72" t="s">
        <v>182</v>
      </c>
    </row>
    <row r="131" spans="1:1" ht="21" customHeight="1">
      <c r="A131" t="s">
        <v>197</v>
      </c>
    </row>
    <row r="132" spans="1:1">
      <c r="A132" t="s">
        <v>215</v>
      </c>
    </row>
    <row r="133" spans="1:1" ht="23.25" customHeight="1">
      <c r="A133" s="72" t="s">
        <v>184</v>
      </c>
    </row>
    <row r="134" spans="1:1" ht="22.5" customHeight="1">
      <c r="A134" t="s">
        <v>216</v>
      </c>
    </row>
    <row r="136" spans="1:1" ht="21">
      <c r="A136" s="73" t="s">
        <v>217</v>
      </c>
    </row>
  </sheetData>
  <mergeCells count="4">
    <mergeCell ref="A37:B37"/>
    <mergeCell ref="A61:B61"/>
    <mergeCell ref="B84:B85"/>
    <mergeCell ref="A102:B10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4"/>
  <sheetViews>
    <sheetView topLeftCell="A13" zoomScale="85" zoomScaleNormal="85" workbookViewId="0">
      <selection activeCell="K16" sqref="K16"/>
    </sheetView>
  </sheetViews>
  <sheetFormatPr defaultRowHeight="15"/>
  <cols>
    <col min="1" max="1" width="14" customWidth="1"/>
    <col min="2" max="2" width="16.5703125" bestFit="1" customWidth="1"/>
    <col min="3" max="3" width="21.140625" bestFit="1" customWidth="1"/>
    <col min="5" max="5" width="14.7109375" bestFit="1" customWidth="1"/>
    <col min="8" max="8" width="3.7109375" bestFit="1" customWidth="1"/>
    <col min="9" max="9" width="14.28515625" customWidth="1"/>
    <col min="10" max="10" width="31.42578125" customWidth="1"/>
    <col min="11" max="11" width="14" customWidth="1"/>
    <col min="12" max="12" width="54.5703125" bestFit="1" customWidth="1"/>
  </cols>
  <sheetData>
    <row r="1" spans="1:12" ht="26.25">
      <c r="A1" s="9" t="s">
        <v>199</v>
      </c>
    </row>
    <row r="3" spans="1:12" ht="18.75">
      <c r="A3" s="5" t="s">
        <v>35</v>
      </c>
    </row>
    <row r="4" spans="1:12">
      <c r="A4" s="81" t="s">
        <v>33</v>
      </c>
      <c r="B4" s="81"/>
      <c r="C4" s="81"/>
      <c r="D4" s="1"/>
    </row>
    <row r="5" spans="1:12">
      <c r="A5" s="79" t="s">
        <v>34</v>
      </c>
      <c r="B5" s="79"/>
      <c r="C5" s="79"/>
      <c r="D5" s="1"/>
    </row>
    <row r="10" spans="1:12" ht="18.75">
      <c r="A10" s="5" t="s">
        <v>114</v>
      </c>
    </row>
    <row r="11" spans="1:12" ht="15.75">
      <c r="A11" s="36" t="s">
        <v>84</v>
      </c>
      <c r="H11" s="12" t="s">
        <v>38</v>
      </c>
      <c r="I11" s="11" t="s">
        <v>37</v>
      </c>
      <c r="J11" s="1"/>
    </row>
    <row r="12" spans="1:12" ht="15.75" thickBot="1">
      <c r="A12" s="1" t="s">
        <v>12</v>
      </c>
      <c r="B12" t="s">
        <v>4</v>
      </c>
      <c r="C12" t="s">
        <v>81</v>
      </c>
      <c r="H12" s="1"/>
    </row>
    <row r="13" spans="1:12" ht="20.25" thickTop="1" thickBot="1">
      <c r="A13" s="43">
        <f>B13*B13*K32*C13/4</f>
        <v>36191.147369354418</v>
      </c>
      <c r="B13" s="30">
        <v>16</v>
      </c>
      <c r="C13" s="1">
        <v>180</v>
      </c>
      <c r="H13" s="1"/>
      <c r="I13" s="5" t="s">
        <v>98</v>
      </c>
      <c r="J13" s="1"/>
      <c r="K13" s="1"/>
    </row>
    <row r="14" spans="1:12" ht="19.5" thickBot="1">
      <c r="A14" s="37">
        <v>2000</v>
      </c>
      <c r="B14" s="38">
        <f>SQRT(4*A14/(K32*C14))</f>
        <v>3.7612638903183755</v>
      </c>
      <c r="C14" s="39">
        <v>180</v>
      </c>
      <c r="H14" s="1"/>
      <c r="I14" s="5"/>
      <c r="J14" s="1"/>
      <c r="K14" s="1"/>
    </row>
    <row r="15" spans="1:12">
      <c r="A15" s="40">
        <v>13000</v>
      </c>
      <c r="B15" s="41">
        <v>24</v>
      </c>
      <c r="C15" s="42">
        <f>4*A15/(B15*B15*K32)</f>
        <v>28.736309169369992</v>
      </c>
      <c r="H15" s="1"/>
      <c r="I15" s="1" t="s">
        <v>3</v>
      </c>
      <c r="J15" s="1" t="s">
        <v>0</v>
      </c>
      <c r="K15" s="56">
        <v>18</v>
      </c>
      <c r="L15" s="7"/>
    </row>
    <row r="16" spans="1:12">
      <c r="H16" s="1"/>
      <c r="I16" s="1" t="s">
        <v>1</v>
      </c>
      <c r="J16" s="1" t="s">
        <v>2</v>
      </c>
      <c r="K16" s="56">
        <v>16.376000000000001</v>
      </c>
      <c r="L16" s="7"/>
    </row>
    <row r="17" spans="1:15">
      <c r="H17" s="1"/>
      <c r="I17" s="1" t="s">
        <v>4</v>
      </c>
      <c r="J17" t="s">
        <v>218</v>
      </c>
      <c r="K17" s="56">
        <v>14.93275</v>
      </c>
      <c r="L17" s="7"/>
    </row>
    <row r="18" spans="1:15" ht="18.75">
      <c r="A18" s="5" t="s">
        <v>115</v>
      </c>
      <c r="H18" s="1"/>
      <c r="I18" s="1" t="s">
        <v>6</v>
      </c>
      <c r="J18" s="1" t="s">
        <v>7</v>
      </c>
      <c r="K18" s="56">
        <v>2.5</v>
      </c>
      <c r="L18" s="7"/>
    </row>
    <row r="19" spans="1:15" ht="15.75">
      <c r="A19" s="36" t="s">
        <v>85</v>
      </c>
      <c r="H19" s="1"/>
      <c r="I19" s="1" t="s">
        <v>8</v>
      </c>
      <c r="J19" t="s">
        <v>57</v>
      </c>
      <c r="K19" s="1">
        <v>60</v>
      </c>
      <c r="L19" s="7" t="s">
        <v>130</v>
      </c>
    </row>
    <row r="20" spans="1:15">
      <c r="A20" s="79" t="s">
        <v>4</v>
      </c>
      <c r="B20" s="79"/>
      <c r="H20" s="1"/>
      <c r="I20" s="1" t="s">
        <v>14</v>
      </c>
      <c r="J20" s="1" t="s">
        <v>42</v>
      </c>
      <c r="K20" s="1">
        <v>0.1</v>
      </c>
      <c r="L20" s="7"/>
    </row>
    <row r="21" spans="1:15" ht="15.75" thickBot="1">
      <c r="A21" s="35" t="s">
        <v>92</v>
      </c>
      <c r="B21" s="35" t="s">
        <v>93</v>
      </c>
      <c r="C21" s="1" t="s">
        <v>12</v>
      </c>
      <c r="D21" s="1" t="s">
        <v>1</v>
      </c>
      <c r="E21" t="s">
        <v>81</v>
      </c>
      <c r="F21" s="1" t="s">
        <v>15</v>
      </c>
      <c r="G21" s="1" t="s">
        <v>17</v>
      </c>
      <c r="H21" s="1"/>
      <c r="I21" s="1" t="s">
        <v>60</v>
      </c>
      <c r="J21" t="s">
        <v>79</v>
      </c>
      <c r="K21" s="1">
        <v>1000</v>
      </c>
      <c r="L21" s="7"/>
    </row>
    <row r="22" spans="1:15" ht="15.75" thickTop="1">
      <c r="A22" s="45">
        <f>SQRT(4*C22/(K32*E22)*SQRT(1+12*POWER((D22/B22)*TAN(RADIANS(F22+G22)),2)))</f>
        <v>5.7221854786581376</v>
      </c>
      <c r="B22" s="46">
        <v>3.7</v>
      </c>
      <c r="C22" s="46">
        <v>2000</v>
      </c>
      <c r="D22" s="46">
        <v>12.7</v>
      </c>
      <c r="E22" s="46">
        <v>180</v>
      </c>
      <c r="F22" s="46">
        <v>4.0461</v>
      </c>
      <c r="G22" s="44">
        <v>5.9105999999999996</v>
      </c>
      <c r="H22" s="1"/>
      <c r="K22" s="1"/>
      <c r="L22" s="7"/>
    </row>
    <row r="23" spans="1:15">
      <c r="H23" s="1"/>
      <c r="K23" s="1"/>
      <c r="L23" s="7"/>
    </row>
    <row r="24" spans="1:15">
      <c r="H24" s="1"/>
      <c r="I24" s="1" t="s">
        <v>87</v>
      </c>
      <c r="J24" s="1" t="s">
        <v>77</v>
      </c>
      <c r="K24">
        <v>0.5</v>
      </c>
      <c r="L24" s="7"/>
    </row>
    <row r="25" spans="1:15">
      <c r="H25" s="1"/>
      <c r="I25" t="s">
        <v>81</v>
      </c>
      <c r="J25" t="s">
        <v>80</v>
      </c>
      <c r="K25" s="1">
        <v>180</v>
      </c>
      <c r="L25" s="7"/>
    </row>
    <row r="26" spans="1:15">
      <c r="H26" s="1"/>
      <c r="I26" s="1" t="s">
        <v>65</v>
      </c>
      <c r="J26" s="1" t="s">
        <v>66</v>
      </c>
      <c r="K26" s="1">
        <v>500</v>
      </c>
      <c r="L26" s="7"/>
    </row>
    <row r="27" spans="1:15">
      <c r="H27" s="1"/>
      <c r="I27" s="1" t="s">
        <v>67</v>
      </c>
      <c r="J27" s="1" t="s">
        <v>68</v>
      </c>
      <c r="K27" s="1">
        <v>300</v>
      </c>
      <c r="L27" s="7"/>
      <c r="O27" t="s">
        <v>132</v>
      </c>
    </row>
    <row r="28" spans="1:15" ht="18.75">
      <c r="A28" s="5" t="s">
        <v>116</v>
      </c>
      <c r="H28" s="1"/>
      <c r="I28" s="1" t="s">
        <v>69</v>
      </c>
      <c r="J28" t="s">
        <v>72</v>
      </c>
      <c r="K28" s="1">
        <v>8</v>
      </c>
      <c r="L28" s="57" t="s">
        <v>131</v>
      </c>
    </row>
    <row r="29" spans="1:15" ht="15.75">
      <c r="A29" s="36" t="s">
        <v>86</v>
      </c>
      <c r="H29" s="1"/>
      <c r="I29" t="s">
        <v>75</v>
      </c>
      <c r="J29" t="s">
        <v>76</v>
      </c>
      <c r="K29" s="26">
        <v>210000</v>
      </c>
      <c r="L29" s="7" t="s">
        <v>94</v>
      </c>
    </row>
    <row r="30" spans="1:15">
      <c r="A30" s="80" t="s">
        <v>70</v>
      </c>
      <c r="B30" s="80"/>
      <c r="C30" t="s">
        <v>91</v>
      </c>
      <c r="H30" s="1"/>
      <c r="I30" t="s">
        <v>95</v>
      </c>
      <c r="J30" s="78" t="s">
        <v>96</v>
      </c>
      <c r="K30" s="1">
        <v>8</v>
      </c>
      <c r="L30" s="7" t="s">
        <v>105</v>
      </c>
    </row>
    <row r="31" spans="1:15">
      <c r="A31" t="s">
        <v>89</v>
      </c>
      <c r="B31" t="s">
        <v>90</v>
      </c>
      <c r="H31" s="1"/>
      <c r="I31" s="1"/>
      <c r="J31" s="78"/>
      <c r="K31" s="1"/>
      <c r="L31" s="7"/>
    </row>
    <row r="32" spans="1:15" ht="26.25">
      <c r="A32" s="4">
        <f>K41*K28</f>
        <v>91.358826543606042</v>
      </c>
      <c r="B32" s="4">
        <f>IF(K43&gt;K44,F52,F51)</f>
        <v>115.54166921160476</v>
      </c>
      <c r="C32" s="13" t="str">
        <f>IF(A32&lt;B32,"MEGFELELŐ","GYENGE")</f>
        <v>MEGFELELŐ</v>
      </c>
      <c r="H32" s="1"/>
      <c r="I32" s="35" t="s">
        <v>20</v>
      </c>
      <c r="J32" s="35"/>
      <c r="K32" s="71">
        <f>PI()</f>
        <v>3.1415926535897931</v>
      </c>
      <c r="L32" s="7"/>
    </row>
    <row r="33" spans="1:12">
      <c r="K33" s="1"/>
      <c r="L33" s="7"/>
    </row>
    <row r="34" spans="1:12" ht="18.75">
      <c r="H34" s="1"/>
      <c r="I34" s="5" t="s">
        <v>12</v>
      </c>
      <c r="J34" s="5" t="s">
        <v>13</v>
      </c>
      <c r="K34" s="5">
        <v>2000</v>
      </c>
      <c r="L34" s="7"/>
    </row>
    <row r="35" spans="1:12">
      <c r="H35" s="1"/>
      <c r="K35" s="1"/>
      <c r="L35" s="7"/>
    </row>
    <row r="36" spans="1:12" ht="18.75">
      <c r="H36" s="1"/>
      <c r="I36" s="5" t="s">
        <v>97</v>
      </c>
      <c r="J36" s="1"/>
      <c r="L36" s="7"/>
    </row>
    <row r="37" spans="1:12" ht="15.75">
      <c r="A37" s="36" t="s">
        <v>101</v>
      </c>
      <c r="H37" s="1"/>
      <c r="I37" s="1" t="s">
        <v>15</v>
      </c>
      <c r="J37" s="1" t="s">
        <v>28</v>
      </c>
      <c r="K37" s="4">
        <f>DEGREES(ATAN(K18/(K16*K32)))</f>
        <v>2.7820404759104367</v>
      </c>
      <c r="L37" s="8" t="s">
        <v>21</v>
      </c>
    </row>
    <row r="38" spans="1:12">
      <c r="A38" t="s">
        <v>95</v>
      </c>
      <c r="B38" t="s">
        <v>103</v>
      </c>
      <c r="C38" t="s">
        <v>106</v>
      </c>
      <c r="H38" s="1"/>
      <c r="I38" s="1" t="s">
        <v>16</v>
      </c>
      <c r="J38" s="1" t="s">
        <v>26</v>
      </c>
      <c r="K38" s="4">
        <f>K20/COS(RADIANS(K19/2))</f>
        <v>0.11547005383792515</v>
      </c>
      <c r="L38" s="7" t="s">
        <v>27</v>
      </c>
    </row>
    <row r="39" spans="1:12" ht="26.25">
      <c r="A39" s="4">
        <f>K30</f>
        <v>8</v>
      </c>
      <c r="B39" s="4">
        <f>K48</f>
        <v>4.2015708510422414</v>
      </c>
      <c r="C39" s="13" t="str">
        <f>IF(B39&gt;A39,"GYENGE","MEGFELELŐ")</f>
        <v>MEGFELELŐ</v>
      </c>
      <c r="H39" s="1"/>
      <c r="I39" s="1" t="s">
        <v>17</v>
      </c>
      <c r="J39" s="1" t="s">
        <v>29</v>
      </c>
      <c r="K39" s="4">
        <f>DEGREES(ATAN(K38))</f>
        <v>6.5867755536294617</v>
      </c>
      <c r="L39" s="8" t="s">
        <v>19</v>
      </c>
    </row>
    <row r="40" spans="1:12" ht="26.25">
      <c r="H40" s="1"/>
      <c r="I40" s="14" t="s">
        <v>18</v>
      </c>
      <c r="J40" t="s">
        <v>83</v>
      </c>
      <c r="K40" s="13">
        <f>TAN(RADIANS(K37))/TAN(RADIANS(K37+K39))</f>
        <v>0.29452706984038657</v>
      </c>
      <c r="L40" s="8" t="s">
        <v>22</v>
      </c>
    </row>
    <row r="41" spans="1:12">
      <c r="I41" t="s">
        <v>71</v>
      </c>
      <c r="J41" t="s">
        <v>82</v>
      </c>
      <c r="K41" s="29">
        <f>4*K34/(K17*K17*K32)</f>
        <v>11.419853317950755</v>
      </c>
    </row>
    <row r="42" spans="1:12">
      <c r="I42" s="1" t="s">
        <v>63</v>
      </c>
      <c r="J42" s="1" t="s">
        <v>64</v>
      </c>
      <c r="K42" s="29">
        <f>K21*K24</f>
        <v>500</v>
      </c>
    </row>
    <row r="43" spans="1:12">
      <c r="I43" s="25" t="s">
        <v>73</v>
      </c>
      <c r="J43" s="1" t="s">
        <v>78</v>
      </c>
      <c r="K43" s="29">
        <f>4*K42/K17</f>
        <v>133.93380321775962</v>
      </c>
    </row>
    <row r="44" spans="1:12">
      <c r="I44" t="s">
        <v>74</v>
      </c>
      <c r="J44" s="1"/>
      <c r="K44" s="29">
        <f>K32*SQRT(K29/(0.8*K27))</f>
        <v>92.929563923184247</v>
      </c>
    </row>
    <row r="45" spans="1:12">
      <c r="I45" s="1" t="s">
        <v>70</v>
      </c>
      <c r="J45" t="s">
        <v>88</v>
      </c>
      <c r="K45" s="29">
        <f>B32</f>
        <v>115.54166921160476</v>
      </c>
    </row>
    <row r="46" spans="1:12">
      <c r="I46" t="s">
        <v>107</v>
      </c>
      <c r="J46" t="s">
        <v>118</v>
      </c>
      <c r="K46" s="29">
        <f>INT(4*K34/(K32*(POWER(K15,2)-POWER(K17,2))*K30)+3)</f>
        <v>6</v>
      </c>
    </row>
    <row r="47" spans="1:12">
      <c r="I47" t="s">
        <v>100</v>
      </c>
      <c r="J47" t="s">
        <v>108</v>
      </c>
      <c r="K47" s="29">
        <f>IF(F53&gt;10,10,F53)</f>
        <v>6</v>
      </c>
      <c r="L47" t="s">
        <v>102</v>
      </c>
    </row>
    <row r="48" spans="1:12">
      <c r="I48" t="s">
        <v>103</v>
      </c>
      <c r="J48" t="s">
        <v>104</v>
      </c>
      <c r="K48" s="29">
        <f>4*K34/(K47*K32*(POWER(K15,2)-POWER(K17,2)))</f>
        <v>4.2015708510422414</v>
      </c>
      <c r="L48" s="1"/>
    </row>
    <row r="49" spans="5:12">
      <c r="I49" s="1" t="s">
        <v>61</v>
      </c>
      <c r="J49" s="1" t="s">
        <v>58</v>
      </c>
      <c r="K49" s="29">
        <f>K46*K18</f>
        <v>15</v>
      </c>
    </row>
    <row r="50" spans="5:12">
      <c r="I50" s="1" t="s">
        <v>62</v>
      </c>
      <c r="J50" s="1" t="s">
        <v>59</v>
      </c>
      <c r="K50" s="29">
        <f>K21+K49</f>
        <v>1015</v>
      </c>
    </row>
    <row r="51" spans="5:12" hidden="1">
      <c r="E51" s="1" t="s">
        <v>70</v>
      </c>
      <c r="F51">
        <f>K27*(1-0.2*POWER((K43/K44),2))</f>
        <v>175.36963851865747</v>
      </c>
    </row>
    <row r="52" spans="5:12" hidden="1">
      <c r="E52" s="1" t="s">
        <v>70</v>
      </c>
      <c r="F52" s="28">
        <f>K32*K32*K29/K43/K43</f>
        <v>115.54166921160476</v>
      </c>
    </row>
    <row r="53" spans="5:12" hidden="1">
      <c r="E53" t="s">
        <v>119</v>
      </c>
      <c r="F53">
        <f>IF(K46&lt;5,5,K46)</f>
        <v>6</v>
      </c>
      <c r="I53" s="1"/>
    </row>
    <row r="54" spans="5:12">
      <c r="L54" s="27"/>
    </row>
  </sheetData>
  <mergeCells count="5">
    <mergeCell ref="J30:J31"/>
    <mergeCell ref="A4:C4"/>
    <mergeCell ref="A5:C5"/>
    <mergeCell ref="A20:B20"/>
    <mergeCell ref="A30:B30"/>
  </mergeCells>
  <hyperlinks>
    <hyperlink ref="I11" r:id="rId1"/>
    <hyperlink ref="L28" r:id="rId2"/>
  </hyperlinks>
  <pageMargins left="0.7" right="0.7" top="0.75" bottom="0.75" header="0.3" footer="0.3"/>
  <pageSetup paperSize="9" orientation="portrait" horizontalDpi="4294967293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7"/>
  <sheetViews>
    <sheetView zoomScale="85" zoomScaleNormal="85" workbookViewId="0">
      <selection activeCell="F18" sqref="F18"/>
    </sheetView>
  </sheetViews>
  <sheetFormatPr defaultRowHeight="15"/>
  <cols>
    <col min="1" max="1" width="10.5703125" customWidth="1"/>
    <col min="2" max="2" width="14.85546875" customWidth="1"/>
    <col min="3" max="3" width="12.140625" customWidth="1"/>
    <col min="5" max="5" width="13.28515625" bestFit="1" customWidth="1"/>
    <col min="10" max="10" width="5.5703125" customWidth="1"/>
    <col min="11" max="11" width="10.140625" customWidth="1"/>
    <col min="12" max="12" width="32.28515625" bestFit="1" customWidth="1"/>
    <col min="13" max="13" width="13.7109375" customWidth="1"/>
    <col min="14" max="14" width="54.5703125" bestFit="1" customWidth="1"/>
  </cols>
  <sheetData>
    <row r="1" spans="1:14" ht="26.25">
      <c r="A1" s="9" t="s">
        <v>198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4" ht="18.75">
      <c r="A3" s="5" t="s">
        <v>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>
      <c r="A4" s="82" t="s">
        <v>129</v>
      </c>
      <c r="B4" s="82"/>
      <c r="C4" s="82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>
      <c r="A5" s="81" t="s">
        <v>33</v>
      </c>
      <c r="B5" s="81"/>
      <c r="C5" s="8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4">
      <c r="A6" s="79" t="s">
        <v>34</v>
      </c>
      <c r="B6" s="79"/>
      <c r="C6" s="79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ht="15.75" thickBot="1"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4" ht="15" customHeight="1" thickTop="1">
      <c r="A9" s="83" t="s">
        <v>41</v>
      </c>
      <c r="B9" s="84"/>
      <c r="C9" s="84"/>
      <c r="D9" s="85"/>
      <c r="E9" s="1"/>
      <c r="F9" s="1"/>
      <c r="G9" s="1"/>
      <c r="H9" s="1"/>
      <c r="I9" s="1"/>
      <c r="J9" s="1"/>
      <c r="K9" s="1"/>
      <c r="L9" s="1"/>
      <c r="M9" s="1"/>
    </row>
    <row r="10" spans="1:14">
      <c r="A10" s="86"/>
      <c r="B10" s="87"/>
      <c r="C10" s="87"/>
      <c r="D10" s="88"/>
      <c r="E10" s="1"/>
      <c r="F10" s="1"/>
      <c r="G10" s="1"/>
      <c r="H10" s="1"/>
      <c r="I10" s="1"/>
      <c r="J10" s="1"/>
      <c r="K10" s="1"/>
      <c r="L10" s="1"/>
      <c r="M10" s="1"/>
    </row>
    <row r="11" spans="1:14" ht="15.75" thickBot="1">
      <c r="A11" s="89"/>
      <c r="B11" s="90"/>
      <c r="C11" s="90"/>
      <c r="D11" s="91"/>
      <c r="E11" s="1"/>
      <c r="F11" s="1"/>
      <c r="G11" s="1"/>
      <c r="H11" s="1"/>
      <c r="I11" s="1"/>
      <c r="J11" s="12" t="s">
        <v>38</v>
      </c>
      <c r="K11" s="11" t="s">
        <v>37</v>
      </c>
      <c r="L11" s="1"/>
    </row>
    <row r="12" spans="1:14" ht="15.75" thickTop="1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4" ht="18.75">
      <c r="A13" s="10" t="s">
        <v>39</v>
      </c>
      <c r="C13" s="1"/>
      <c r="D13" s="1"/>
      <c r="E13" s="1"/>
      <c r="F13" s="1"/>
      <c r="G13" s="1"/>
      <c r="H13" s="1"/>
      <c r="I13" s="1"/>
      <c r="J13" s="1"/>
      <c r="K13" s="5" t="s">
        <v>43</v>
      </c>
      <c r="L13" s="1"/>
      <c r="M13" s="1"/>
    </row>
    <row r="14" spans="1:14" ht="18.75">
      <c r="C14" s="1"/>
      <c r="D14" s="1"/>
      <c r="E14" s="1"/>
      <c r="F14" s="1"/>
      <c r="G14" s="1"/>
      <c r="H14" s="1"/>
      <c r="I14" s="1"/>
      <c r="J14" s="1"/>
      <c r="K14" s="5"/>
      <c r="L14" s="1"/>
      <c r="M14" s="1"/>
    </row>
    <row r="15" spans="1:14" ht="16.5" thickBot="1">
      <c r="A15" s="6" t="s">
        <v>9</v>
      </c>
      <c r="B15" s="6" t="s">
        <v>12</v>
      </c>
      <c r="C15" s="6" t="s">
        <v>10</v>
      </c>
      <c r="D15" s="6" t="s">
        <v>1</v>
      </c>
      <c r="E15" s="6" t="s">
        <v>6</v>
      </c>
      <c r="F15" s="6" t="s">
        <v>11</v>
      </c>
      <c r="G15" s="32" t="s">
        <v>60</v>
      </c>
      <c r="H15" s="1" t="s">
        <v>110</v>
      </c>
      <c r="I15" s="1" t="s">
        <v>112</v>
      </c>
      <c r="J15" s="1"/>
      <c r="K15" s="1" t="s">
        <v>3</v>
      </c>
      <c r="L15" s="1" t="s">
        <v>0</v>
      </c>
      <c r="M15" s="56">
        <v>18</v>
      </c>
      <c r="N15" s="7"/>
    </row>
    <row r="16" spans="1:14" ht="16.5" thickTop="1" thickBot="1">
      <c r="A16" s="15">
        <f>C16*F16*2*M21/60</f>
        <v>1.4660765716752369</v>
      </c>
      <c r="B16" s="16">
        <f>C16*2*M21*M27*1000/E16</f>
        <v>740.22726311510917</v>
      </c>
      <c r="C16" s="17">
        <v>1</v>
      </c>
      <c r="D16" s="18">
        <f>M16</f>
        <v>16.376000000000001</v>
      </c>
      <c r="E16" s="18">
        <f>M18</f>
        <v>2.5</v>
      </c>
      <c r="F16" s="17">
        <v>14</v>
      </c>
      <c r="G16" s="33">
        <v>1000</v>
      </c>
      <c r="H16" s="16">
        <f>F16/60*E16</f>
        <v>0.58333333333333337</v>
      </c>
      <c r="I16" s="16">
        <f>G16/H16</f>
        <v>1714.2857142857142</v>
      </c>
      <c r="J16" s="1"/>
      <c r="K16" s="1" t="s">
        <v>1</v>
      </c>
      <c r="L16" s="1" t="s">
        <v>2</v>
      </c>
      <c r="M16" s="56">
        <v>16.376000000000001</v>
      </c>
      <c r="N16" s="7"/>
    </row>
    <row r="17" spans="1:14" ht="16.5" thickTop="1" thickBot="1">
      <c r="A17" s="19">
        <f>0.6/M27</f>
        <v>2.0371641911392349</v>
      </c>
      <c r="B17" s="20">
        <f>C17*2*M21*M27*1000/E17</f>
        <v>1046.0048426150122</v>
      </c>
      <c r="C17" s="20">
        <f>60*A17/(2*M21*F17)</f>
        <v>1.4130860814462505</v>
      </c>
      <c r="D17" s="21">
        <f>M16</f>
        <v>16.376000000000001</v>
      </c>
      <c r="E17" s="21">
        <f>M18</f>
        <v>2.5</v>
      </c>
      <c r="F17" s="19">
        <f>2891/210</f>
        <v>13.766666666666667</v>
      </c>
      <c r="G17" s="34">
        <v>250</v>
      </c>
      <c r="H17" s="16">
        <f>F17/60*E17</f>
        <v>0.57361111111111107</v>
      </c>
      <c r="I17" s="20">
        <f t="shared" ref="I17:I19" si="0">G17/H17</f>
        <v>435.83535108958841</v>
      </c>
      <c r="J17" s="1"/>
      <c r="K17" s="1" t="s">
        <v>4</v>
      </c>
      <c r="L17" s="1" t="s">
        <v>5</v>
      </c>
      <c r="M17" s="56">
        <v>14.93275</v>
      </c>
      <c r="N17" s="7"/>
    </row>
    <row r="18" spans="1:14" ht="15.75" thickBot="1">
      <c r="A18" s="22">
        <f>C18*F18*2*M21/60</f>
        <v>0.79223051877636896</v>
      </c>
      <c r="B18" s="19">
        <v>700</v>
      </c>
      <c r="C18" s="22">
        <f>B18*E18/(2*M21*M27*1000)</f>
        <v>0.94565552348636794</v>
      </c>
      <c r="D18" s="21">
        <f>M16</f>
        <v>16.376000000000001</v>
      </c>
      <c r="E18" s="21">
        <f>M18</f>
        <v>2.5</v>
      </c>
      <c r="F18" s="19">
        <v>8</v>
      </c>
      <c r="G18" s="34">
        <v>1000</v>
      </c>
      <c r="H18" s="20">
        <f t="shared" ref="H18:H19" si="1">F18/60*E18</f>
        <v>0.33333333333333331</v>
      </c>
      <c r="I18" s="20">
        <f t="shared" si="0"/>
        <v>3000</v>
      </c>
      <c r="J18" s="1"/>
      <c r="K18" s="1" t="s">
        <v>6</v>
      </c>
      <c r="L18" s="1" t="s">
        <v>7</v>
      </c>
      <c r="M18" s="56">
        <v>2.5</v>
      </c>
      <c r="N18" s="7"/>
    </row>
    <row r="19" spans="1:14" ht="15.75" thickBot="1">
      <c r="A19" s="1">
        <v>4</v>
      </c>
      <c r="B19" s="3">
        <f>2*M21*M27*1000*C19/E19</f>
        <v>1998.6136104107948</v>
      </c>
      <c r="C19" s="1">
        <v>2.7</v>
      </c>
      <c r="D19" s="2">
        <f>M16</f>
        <v>16.376000000000001</v>
      </c>
      <c r="E19" s="2">
        <f>M18</f>
        <v>2.5</v>
      </c>
      <c r="F19" s="31">
        <f>60*A19/(2*M21*C19)</f>
        <v>14.147106052612919</v>
      </c>
      <c r="G19" s="32">
        <v>1000</v>
      </c>
      <c r="H19" s="20">
        <f t="shared" si="1"/>
        <v>0.5894627521922049</v>
      </c>
      <c r="I19" s="20">
        <f t="shared" si="0"/>
        <v>1696.4600329384884</v>
      </c>
      <c r="J19" s="1"/>
      <c r="K19" s="1" t="s">
        <v>8</v>
      </c>
      <c r="L19" t="s">
        <v>57</v>
      </c>
      <c r="M19" s="1">
        <v>60</v>
      </c>
      <c r="N19" s="7" t="s">
        <v>36</v>
      </c>
    </row>
    <row r="20" spans="1:14">
      <c r="J20" s="1"/>
      <c r="K20" s="1" t="s">
        <v>14</v>
      </c>
      <c r="L20" t="s">
        <v>42</v>
      </c>
      <c r="M20" s="1">
        <v>0.1</v>
      </c>
      <c r="N20" s="7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35" t="s">
        <v>20</v>
      </c>
      <c r="L21" s="35"/>
      <c r="M21" s="71">
        <f>PI()</f>
        <v>3.1415926535897931</v>
      </c>
      <c r="N21" s="7"/>
    </row>
    <row r="22" spans="1:14">
      <c r="B22" s="1"/>
      <c r="E22" s="1"/>
      <c r="F22" s="1"/>
      <c r="G22" s="1"/>
      <c r="H22" s="1"/>
      <c r="I22" s="1"/>
      <c r="J22" s="1"/>
      <c r="K22" s="1"/>
      <c r="L22" s="1"/>
      <c r="M22" s="1"/>
      <c r="N22" s="7"/>
    </row>
    <row r="23" spans="1:14" ht="18.75">
      <c r="A23" s="1"/>
      <c r="B23" s="1"/>
      <c r="C23" s="1"/>
      <c r="D23" s="1"/>
      <c r="E23" s="1"/>
      <c r="F23" s="1"/>
      <c r="G23" s="1"/>
      <c r="H23" s="1"/>
      <c r="I23" s="1"/>
      <c r="J23" s="1"/>
      <c r="K23" s="5" t="s">
        <v>44</v>
      </c>
      <c r="L23" s="1"/>
      <c r="M23" s="1"/>
      <c r="N23" s="7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 t="s">
        <v>15</v>
      </c>
      <c r="L24" t="s">
        <v>28</v>
      </c>
      <c r="M24" s="4">
        <f>DEGREES(ATAN(M18/(M16*M21)))</f>
        <v>2.7820404759104367</v>
      </c>
      <c r="N24" s="8" t="s">
        <v>21</v>
      </c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 t="s">
        <v>16</v>
      </c>
      <c r="L25" t="s">
        <v>26</v>
      </c>
      <c r="M25" s="4">
        <f>M20/COS(RADIANS(M19/2))</f>
        <v>0.11547005383792515</v>
      </c>
      <c r="N25" s="7" t="s">
        <v>27</v>
      </c>
    </row>
    <row r="26" spans="1:14">
      <c r="B26" s="1"/>
      <c r="C26" s="1"/>
      <c r="D26" s="1"/>
      <c r="E26" s="1"/>
      <c r="F26" s="1"/>
      <c r="G26" s="1"/>
      <c r="H26" s="1"/>
      <c r="I26" s="1"/>
      <c r="J26" s="1"/>
      <c r="K26" s="1" t="s">
        <v>17</v>
      </c>
      <c r="L26" t="s">
        <v>29</v>
      </c>
      <c r="M26" s="4">
        <f>DEGREES(ATAN(M25))</f>
        <v>6.5867755536294617</v>
      </c>
      <c r="N26" s="8" t="s">
        <v>19</v>
      </c>
    </row>
    <row r="27" spans="1:14" ht="26.25">
      <c r="A27" s="1"/>
      <c r="B27" s="1"/>
      <c r="C27" s="1"/>
      <c r="D27" s="1"/>
      <c r="E27" s="1"/>
      <c r="F27" s="1"/>
      <c r="G27" s="1"/>
      <c r="H27" s="1"/>
      <c r="I27" s="1"/>
      <c r="J27" s="1"/>
      <c r="K27" s="14" t="s">
        <v>18</v>
      </c>
      <c r="L27" t="s">
        <v>83</v>
      </c>
      <c r="M27" s="13">
        <f>TAN(RADIANS(M24))/TAN(RADIANS(M24+M26))</f>
        <v>0.29452706984038657</v>
      </c>
      <c r="N27" s="8" t="s">
        <v>22</v>
      </c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8"/>
    </row>
    <row r="29" spans="1:14" ht="18.75">
      <c r="A29" s="1"/>
      <c r="B29" s="1"/>
      <c r="C29" s="1"/>
      <c r="D29" s="1"/>
      <c r="E29" s="1"/>
      <c r="F29" s="1"/>
      <c r="G29" s="1"/>
      <c r="H29" s="1"/>
      <c r="I29" s="1"/>
      <c r="J29" s="1"/>
      <c r="K29" s="5" t="s">
        <v>45</v>
      </c>
      <c r="L29" s="1"/>
      <c r="N29" s="8"/>
    </row>
    <row r="30" spans="1:14">
      <c r="A30" s="1"/>
      <c r="B30" s="1"/>
      <c r="C30" s="1"/>
      <c r="D30" s="1"/>
      <c r="E30" s="1"/>
      <c r="F30" s="1"/>
      <c r="G30" s="1"/>
      <c r="H30" s="1"/>
      <c r="I30" s="1"/>
      <c r="J30" s="1"/>
      <c r="K30" s="1" t="s">
        <v>9</v>
      </c>
      <c r="L30" t="s">
        <v>40</v>
      </c>
      <c r="M30" s="2"/>
      <c r="N30" s="7" t="s">
        <v>24</v>
      </c>
    </row>
    <row r="31" spans="1:14">
      <c r="A31" s="1"/>
      <c r="B31" s="1"/>
      <c r="C31" s="1"/>
      <c r="D31" s="1"/>
      <c r="E31" s="1"/>
      <c r="F31" s="1"/>
      <c r="G31" s="1"/>
      <c r="H31" s="1"/>
      <c r="I31" s="1"/>
      <c r="J31" s="1"/>
      <c r="K31" s="1" t="s">
        <v>10</v>
      </c>
      <c r="L31" t="s">
        <v>32</v>
      </c>
      <c r="M31" s="2"/>
      <c r="N31" s="7" t="s">
        <v>30</v>
      </c>
    </row>
    <row r="32" spans="1:14">
      <c r="A32" s="1"/>
      <c r="B32" s="1"/>
      <c r="C32" s="1"/>
      <c r="D32" s="1"/>
      <c r="H32" s="1"/>
      <c r="I32" s="1"/>
      <c r="J32" s="1"/>
      <c r="K32" s="1" t="s">
        <v>11</v>
      </c>
      <c r="L32" t="s">
        <v>31</v>
      </c>
      <c r="M32" s="2"/>
      <c r="N32" s="7" t="s">
        <v>25</v>
      </c>
    </row>
    <row r="33" spans="1:14">
      <c r="A33" s="1"/>
      <c r="B33" s="1"/>
      <c r="C33" s="1"/>
      <c r="D33" s="1"/>
      <c r="H33" s="1"/>
      <c r="I33" s="1"/>
      <c r="J33" s="1"/>
      <c r="K33" s="1" t="s">
        <v>12</v>
      </c>
      <c r="L33" t="s">
        <v>13</v>
      </c>
      <c r="M33" s="2"/>
      <c r="N33" s="7" t="s">
        <v>23</v>
      </c>
    </row>
    <row r="34" spans="1:14">
      <c r="A34" s="1"/>
      <c r="B34" s="1"/>
      <c r="C34" s="1"/>
      <c r="D34" s="1"/>
      <c r="H34" s="1"/>
      <c r="I34" s="1"/>
      <c r="J34" s="1"/>
      <c r="K34" s="1" t="s">
        <v>60</v>
      </c>
      <c r="L34" t="s">
        <v>109</v>
      </c>
      <c r="M34" s="2"/>
      <c r="N34" s="7"/>
    </row>
    <row r="35" spans="1:14">
      <c r="A35" s="1"/>
      <c r="B35" s="1"/>
      <c r="C35" s="1"/>
      <c r="D35" s="1"/>
      <c r="E35" s="1"/>
      <c r="F35" s="1"/>
      <c r="G35" s="1"/>
      <c r="H35" s="1"/>
      <c r="I35" s="1"/>
      <c r="J35" s="1"/>
      <c r="K35" s="1" t="s">
        <v>110</v>
      </c>
      <c r="L35" t="s">
        <v>111</v>
      </c>
      <c r="M35" s="2"/>
      <c r="N35" s="7"/>
    </row>
    <row r="36" spans="1:14">
      <c r="A36" s="10"/>
      <c r="B36" s="1"/>
      <c r="C36" s="1"/>
      <c r="D36" s="1"/>
      <c r="E36" s="1"/>
      <c r="F36" s="1"/>
      <c r="G36" s="1"/>
      <c r="H36" s="1"/>
      <c r="I36" s="1"/>
      <c r="J36" s="1"/>
      <c r="K36" s="1" t="s">
        <v>112</v>
      </c>
      <c r="L36" t="s">
        <v>113</v>
      </c>
      <c r="M36" s="2"/>
      <c r="N36" s="7"/>
    </row>
    <row r="37" spans="1:14">
      <c r="A37" s="10"/>
      <c r="K37" s="10" t="s">
        <v>117</v>
      </c>
    </row>
  </sheetData>
  <mergeCells count="4">
    <mergeCell ref="A4:C4"/>
    <mergeCell ref="A5:C5"/>
    <mergeCell ref="A6:C6"/>
    <mergeCell ref="A9:D11"/>
  </mergeCells>
  <hyperlinks>
    <hyperlink ref="K1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63"/>
  <sheetViews>
    <sheetView topLeftCell="A34" zoomScale="85" zoomScaleNormal="85" workbookViewId="0">
      <selection activeCell="C55" sqref="C55"/>
    </sheetView>
  </sheetViews>
  <sheetFormatPr defaultRowHeight="15"/>
  <cols>
    <col min="3" max="3" width="14.42578125" customWidth="1"/>
  </cols>
  <sheetData>
    <row r="1" spans="1:15" ht="26.25">
      <c r="A1" s="9" t="s">
        <v>187</v>
      </c>
    </row>
    <row r="2" spans="1:15" ht="26.25">
      <c r="O2" s="9"/>
    </row>
    <row r="3" spans="1:15">
      <c r="M3" t="s">
        <v>38</v>
      </c>
    </row>
    <row r="4" spans="1:15">
      <c r="M4" t="s">
        <v>146</v>
      </c>
    </row>
    <row r="34" spans="1:10" ht="26.25">
      <c r="A34" s="92" t="s">
        <v>128</v>
      </c>
      <c r="B34" s="92"/>
      <c r="C34" s="92"/>
      <c r="D34" s="92"/>
      <c r="E34" s="23"/>
      <c r="F34" s="23"/>
      <c r="G34" s="23"/>
      <c r="H34" s="23"/>
      <c r="I34" s="23"/>
    </row>
    <row r="35" spans="1:10" ht="30">
      <c r="A35" s="78" t="s">
        <v>46</v>
      </c>
      <c r="B35" s="24" t="s">
        <v>47</v>
      </c>
      <c r="C35" s="24" t="s">
        <v>49</v>
      </c>
      <c r="D35" s="93" t="s">
        <v>50</v>
      </c>
      <c r="E35" s="24" t="s">
        <v>51</v>
      </c>
      <c r="F35" s="24" t="s">
        <v>51</v>
      </c>
      <c r="G35" s="24" t="s">
        <v>54</v>
      </c>
      <c r="H35" s="24" t="s">
        <v>54</v>
      </c>
      <c r="I35" s="24" t="s">
        <v>55</v>
      </c>
      <c r="J35" s="78"/>
    </row>
    <row r="36" spans="1:10">
      <c r="A36" s="78"/>
      <c r="B36" s="24" t="s">
        <v>48</v>
      </c>
      <c r="C36" s="24"/>
      <c r="D36" s="93"/>
      <c r="E36" s="24" t="s">
        <v>52</v>
      </c>
      <c r="F36" s="24" t="s">
        <v>53</v>
      </c>
      <c r="G36" s="24" t="s">
        <v>52</v>
      </c>
      <c r="H36" s="24" t="s">
        <v>53</v>
      </c>
      <c r="I36" s="24" t="s">
        <v>56</v>
      </c>
      <c r="J36" s="78"/>
    </row>
    <row r="37" spans="1:10">
      <c r="A37" s="23"/>
      <c r="B37" s="23"/>
      <c r="C37" s="23"/>
      <c r="D37" s="23"/>
      <c r="E37" s="23"/>
      <c r="F37" s="23"/>
      <c r="G37" s="23"/>
      <c r="H37" s="23"/>
      <c r="I37" s="23"/>
      <c r="J37" s="23"/>
    </row>
    <row r="38" spans="1:10">
      <c r="A38" s="23"/>
      <c r="B38" s="23"/>
      <c r="C38" s="23"/>
      <c r="D38" s="23"/>
      <c r="E38" s="23"/>
      <c r="F38" s="23"/>
      <c r="G38" s="23"/>
      <c r="H38" s="23"/>
      <c r="I38" s="23"/>
    </row>
    <row r="39" spans="1:10">
      <c r="A39" s="23" t="s">
        <v>46</v>
      </c>
      <c r="B39" s="23">
        <v>1</v>
      </c>
      <c r="C39" s="23">
        <v>0.25</v>
      </c>
      <c r="D39" s="23">
        <v>0.83760000000000001</v>
      </c>
      <c r="E39" s="23">
        <v>0.69327499999999997</v>
      </c>
      <c r="F39" s="23">
        <v>0.729375</v>
      </c>
      <c r="G39" s="23">
        <v>0.15334999999999999</v>
      </c>
      <c r="H39" s="23">
        <v>0.135325</v>
      </c>
      <c r="I39" s="23">
        <v>0.75</v>
      </c>
    </row>
    <row r="40" spans="1:10">
      <c r="A40" s="23" t="s">
        <v>46</v>
      </c>
      <c r="B40" s="23">
        <v>1.2</v>
      </c>
      <c r="C40" s="23">
        <v>0.25</v>
      </c>
      <c r="D40" s="23">
        <v>1.0376000000000001</v>
      </c>
      <c r="E40" s="23">
        <v>0.89327500000000004</v>
      </c>
      <c r="F40" s="23">
        <v>0.92937499999999995</v>
      </c>
      <c r="G40" s="23">
        <v>0.15334999999999999</v>
      </c>
      <c r="H40" s="23">
        <v>0.135325</v>
      </c>
      <c r="I40" s="23">
        <v>0.95</v>
      </c>
    </row>
    <row r="41" spans="1:10">
      <c r="A41" s="23" t="s">
        <v>46</v>
      </c>
      <c r="B41" s="23">
        <v>1.6</v>
      </c>
      <c r="C41" s="23">
        <v>0.35</v>
      </c>
      <c r="D41" s="23">
        <v>1.3726400000000001</v>
      </c>
      <c r="E41" s="23">
        <v>1.170585</v>
      </c>
      <c r="F41" s="23">
        <v>1.221125</v>
      </c>
      <c r="G41" s="23">
        <v>0.21468999999999999</v>
      </c>
      <c r="H41" s="23">
        <v>0.18945500000000001</v>
      </c>
      <c r="I41" s="23">
        <v>1.25</v>
      </c>
    </row>
    <row r="42" spans="1:10">
      <c r="A42" s="23" t="s">
        <v>46</v>
      </c>
      <c r="B42" s="23">
        <v>2</v>
      </c>
      <c r="C42" s="23">
        <v>0.4</v>
      </c>
      <c r="D42" s="23">
        <v>1.7401599999999999</v>
      </c>
      <c r="E42" s="23">
        <v>1.5092399999999999</v>
      </c>
      <c r="F42" s="23">
        <v>1.5669999999999999</v>
      </c>
      <c r="G42" s="23">
        <v>0.24535999999999999</v>
      </c>
      <c r="H42" s="23">
        <v>0.21651999999999999</v>
      </c>
      <c r="I42" s="23">
        <v>1.6</v>
      </c>
    </row>
    <row r="43" spans="1:10">
      <c r="A43" s="23" t="s">
        <v>46</v>
      </c>
      <c r="B43" s="23">
        <v>2.5</v>
      </c>
      <c r="C43" s="23">
        <v>0.45</v>
      </c>
      <c r="D43" s="23">
        <v>2.2076799999999999</v>
      </c>
      <c r="E43" s="23">
        <v>1.9478949999999999</v>
      </c>
      <c r="F43" s="23">
        <v>2.0128750000000002</v>
      </c>
      <c r="G43" s="23">
        <v>0.27603</v>
      </c>
      <c r="H43" s="23">
        <v>0.243585</v>
      </c>
      <c r="I43" s="23">
        <v>2.0499999999999998</v>
      </c>
    </row>
    <row r="44" spans="1:10">
      <c r="A44" s="23" t="s">
        <v>46</v>
      </c>
      <c r="B44" s="23">
        <v>3</v>
      </c>
      <c r="C44" s="23">
        <v>0.5</v>
      </c>
      <c r="D44" s="23">
        <v>2.6751999999999998</v>
      </c>
      <c r="E44" s="23">
        <v>2.3865500000000002</v>
      </c>
      <c r="F44" s="23">
        <v>2.4587500000000002</v>
      </c>
      <c r="G44" s="23">
        <v>0.30669999999999997</v>
      </c>
      <c r="H44" s="23">
        <v>0.27065</v>
      </c>
      <c r="I44" s="23">
        <v>2.5</v>
      </c>
    </row>
    <row r="45" spans="1:10">
      <c r="A45" s="23" t="s">
        <v>46</v>
      </c>
      <c r="B45" s="23">
        <v>3.5</v>
      </c>
      <c r="C45" s="23">
        <v>0.6</v>
      </c>
      <c r="D45" s="23">
        <v>3.1102400000000001</v>
      </c>
      <c r="E45" s="23">
        <v>2.7638600000000002</v>
      </c>
      <c r="F45" s="23">
        <v>2.8504999999999998</v>
      </c>
      <c r="G45" s="23">
        <v>0.36803999999999998</v>
      </c>
      <c r="H45" s="23">
        <v>0.32478000000000001</v>
      </c>
      <c r="I45" s="23">
        <v>2.9</v>
      </c>
    </row>
    <row r="46" spans="1:10">
      <c r="A46" s="23" t="s">
        <v>46</v>
      </c>
      <c r="B46" s="23">
        <v>4</v>
      </c>
      <c r="C46" s="23">
        <v>0.7</v>
      </c>
      <c r="D46" s="23">
        <v>3.54528</v>
      </c>
      <c r="E46" s="23">
        <v>3.1411699999999998</v>
      </c>
      <c r="F46" s="23">
        <v>3.2422499999999999</v>
      </c>
      <c r="G46" s="23">
        <v>0.42937999999999998</v>
      </c>
      <c r="H46" s="23">
        <v>0.37891000000000002</v>
      </c>
      <c r="I46" s="23">
        <v>3.3</v>
      </c>
    </row>
    <row r="47" spans="1:10">
      <c r="A47" s="23" t="s">
        <v>46</v>
      </c>
      <c r="B47" s="23">
        <v>4.5</v>
      </c>
      <c r="C47" s="23">
        <v>0.75</v>
      </c>
      <c r="D47" s="23">
        <v>4.0128000000000004</v>
      </c>
      <c r="E47" s="23">
        <v>3.579825</v>
      </c>
      <c r="F47" s="23">
        <v>3.6881249999999999</v>
      </c>
      <c r="G47" s="23">
        <v>0.46005000000000001</v>
      </c>
      <c r="H47" s="23">
        <v>0.40597499999999997</v>
      </c>
      <c r="I47" s="23">
        <v>3.75</v>
      </c>
    </row>
    <row r="48" spans="1:10">
      <c r="A48" s="23" t="s">
        <v>46</v>
      </c>
      <c r="B48" s="23">
        <v>5</v>
      </c>
      <c r="C48" s="23">
        <v>0.8</v>
      </c>
      <c r="D48" s="23">
        <v>4.4803199999999999</v>
      </c>
      <c r="E48" s="23">
        <v>4.0184800000000003</v>
      </c>
      <c r="F48" s="23">
        <v>4.1340000000000003</v>
      </c>
      <c r="G48" s="23">
        <v>0.49071999999999999</v>
      </c>
      <c r="H48" s="23">
        <v>0.43303999999999998</v>
      </c>
      <c r="I48" s="23">
        <v>4.2</v>
      </c>
    </row>
    <row r="49" spans="1:9">
      <c r="A49" s="23" t="s">
        <v>46</v>
      </c>
      <c r="B49" s="23">
        <v>6</v>
      </c>
      <c r="C49" s="23">
        <v>1</v>
      </c>
      <c r="D49" s="23">
        <v>5.3503999999999996</v>
      </c>
      <c r="E49" s="23">
        <v>4.7731000000000003</v>
      </c>
      <c r="F49" s="23">
        <v>4.9175000000000004</v>
      </c>
      <c r="G49" s="23">
        <v>0.61339999999999995</v>
      </c>
      <c r="H49" s="23">
        <v>0.5413</v>
      </c>
      <c r="I49" s="23">
        <v>5</v>
      </c>
    </row>
    <row r="50" spans="1:9">
      <c r="A50" s="23" t="s">
        <v>46</v>
      </c>
      <c r="B50" s="23">
        <v>8</v>
      </c>
      <c r="C50" s="23">
        <v>1.25</v>
      </c>
      <c r="D50" s="23">
        <v>7.1879999999999997</v>
      </c>
      <c r="E50" s="23">
        <v>6.4663750000000002</v>
      </c>
      <c r="F50" s="23">
        <v>6.6468749999999996</v>
      </c>
      <c r="G50" s="23">
        <v>0.76675000000000004</v>
      </c>
      <c r="H50" s="23">
        <v>0.67662500000000003</v>
      </c>
      <c r="I50" s="23">
        <v>6.75</v>
      </c>
    </row>
    <row r="51" spans="1:9">
      <c r="A51" s="23" t="s">
        <v>46</v>
      </c>
      <c r="B51" s="23">
        <v>10</v>
      </c>
      <c r="C51" s="23">
        <v>1.5</v>
      </c>
      <c r="D51" s="23">
        <v>9.0256000000000007</v>
      </c>
      <c r="E51" s="23">
        <v>8.1596499999999992</v>
      </c>
      <c r="F51" s="23">
        <v>8.3762500000000006</v>
      </c>
      <c r="G51" s="23">
        <v>0.92010000000000003</v>
      </c>
      <c r="H51" s="23">
        <v>0.81194999999999995</v>
      </c>
      <c r="I51" s="23">
        <v>8.5</v>
      </c>
    </row>
    <row r="52" spans="1:9">
      <c r="A52" s="23" t="s">
        <v>46</v>
      </c>
      <c r="B52" s="23">
        <v>12</v>
      </c>
      <c r="C52" s="23">
        <v>1.75</v>
      </c>
      <c r="D52" s="23">
        <v>10.863200000000001</v>
      </c>
      <c r="E52" s="23">
        <v>9.8529250000000008</v>
      </c>
      <c r="F52" s="23">
        <v>10.105625</v>
      </c>
      <c r="G52" s="23">
        <v>1.07345</v>
      </c>
      <c r="H52" s="23">
        <v>0.94727499999999998</v>
      </c>
      <c r="I52" s="23">
        <v>10.25</v>
      </c>
    </row>
    <row r="53" spans="1:9">
      <c r="A53" s="23" t="s">
        <v>46</v>
      </c>
      <c r="B53" s="23">
        <v>14</v>
      </c>
      <c r="C53" s="23">
        <v>2</v>
      </c>
      <c r="D53" s="23">
        <v>12.700799999999999</v>
      </c>
      <c r="E53" s="23">
        <v>11.546200000000001</v>
      </c>
      <c r="F53" s="23">
        <v>11.835000000000001</v>
      </c>
      <c r="G53" s="23">
        <v>1.2267999999999999</v>
      </c>
      <c r="H53" s="23">
        <v>1.0826</v>
      </c>
      <c r="I53" s="23">
        <v>12</v>
      </c>
    </row>
    <row r="54" spans="1:9">
      <c r="A54" s="23" t="s">
        <v>46</v>
      </c>
      <c r="B54" s="23">
        <v>16</v>
      </c>
      <c r="C54" s="23">
        <v>2</v>
      </c>
      <c r="D54" s="23">
        <v>14.700799999999999</v>
      </c>
      <c r="E54" s="23">
        <v>13.546200000000001</v>
      </c>
      <c r="F54" s="23">
        <v>13.835000000000001</v>
      </c>
      <c r="G54" s="23">
        <v>1.2267999999999999</v>
      </c>
      <c r="H54" s="23">
        <v>1.0826</v>
      </c>
      <c r="I54" s="23">
        <v>14</v>
      </c>
    </row>
    <row r="55" spans="1:9">
      <c r="A55" s="23" t="s">
        <v>46</v>
      </c>
      <c r="B55" s="23">
        <v>18</v>
      </c>
      <c r="C55" s="23">
        <v>2.5</v>
      </c>
      <c r="D55" s="23">
        <v>16.376000000000001</v>
      </c>
      <c r="E55" s="23">
        <v>14.93275</v>
      </c>
      <c r="F55" s="23">
        <v>15.293749999999999</v>
      </c>
      <c r="G55" s="23">
        <v>1.5335000000000001</v>
      </c>
      <c r="H55" s="23">
        <v>1.3532500000000001</v>
      </c>
      <c r="I55" s="23">
        <v>15.5</v>
      </c>
    </row>
    <row r="56" spans="1:9">
      <c r="A56" s="23" t="s">
        <v>46</v>
      </c>
      <c r="B56" s="23">
        <v>20</v>
      </c>
      <c r="C56" s="23">
        <v>2.5</v>
      </c>
      <c r="D56" s="23">
        <v>18.376000000000001</v>
      </c>
      <c r="E56" s="23">
        <v>16.932749999999999</v>
      </c>
      <c r="F56" s="23">
        <v>17.293749999999999</v>
      </c>
      <c r="G56" s="23">
        <v>1.5335000000000001</v>
      </c>
      <c r="H56" s="23">
        <v>1.3532500000000001</v>
      </c>
      <c r="I56" s="23">
        <v>17.5</v>
      </c>
    </row>
    <row r="57" spans="1:9">
      <c r="A57" s="23" t="s">
        <v>46</v>
      </c>
      <c r="B57" s="23">
        <v>22</v>
      </c>
      <c r="C57" s="23">
        <v>2.5</v>
      </c>
      <c r="D57" s="23">
        <v>20.376000000000001</v>
      </c>
      <c r="E57" s="23">
        <v>18.932749999999999</v>
      </c>
      <c r="F57" s="23">
        <v>19.293749999999999</v>
      </c>
      <c r="G57" s="23">
        <v>1.5335000000000001</v>
      </c>
      <c r="H57" s="23">
        <v>1.3532500000000001</v>
      </c>
      <c r="I57" s="23">
        <v>19.5</v>
      </c>
    </row>
    <row r="58" spans="1:9">
      <c r="A58" s="23" t="s">
        <v>46</v>
      </c>
      <c r="B58" s="23">
        <v>24</v>
      </c>
      <c r="C58" s="23">
        <v>3</v>
      </c>
      <c r="D58" s="23">
        <v>22.051200000000001</v>
      </c>
      <c r="E58" s="23">
        <v>20.319299999999998</v>
      </c>
      <c r="F58" s="23">
        <v>20.752500000000001</v>
      </c>
      <c r="G58" s="23">
        <v>1.8402000000000001</v>
      </c>
      <c r="H58" s="23">
        <v>1.6238999999999999</v>
      </c>
      <c r="I58" s="23">
        <v>21</v>
      </c>
    </row>
    <row r="59" spans="1:9">
      <c r="A59" s="23" t="s">
        <v>46</v>
      </c>
      <c r="B59" s="23">
        <v>27</v>
      </c>
      <c r="C59" s="23">
        <v>3</v>
      </c>
      <c r="D59" s="23">
        <v>25.051200000000001</v>
      </c>
      <c r="E59" s="23">
        <v>23.319299999999998</v>
      </c>
      <c r="F59" s="23">
        <v>23.752500000000001</v>
      </c>
      <c r="G59" s="23">
        <v>1.8402000000000001</v>
      </c>
      <c r="H59" s="23">
        <v>1.6238999999999999</v>
      </c>
      <c r="I59" s="23">
        <v>24</v>
      </c>
    </row>
    <row r="60" spans="1:9">
      <c r="A60" s="23" t="s">
        <v>46</v>
      </c>
      <c r="B60" s="23">
        <v>30</v>
      </c>
      <c r="C60" s="23">
        <v>3.5</v>
      </c>
      <c r="D60" s="23">
        <v>27.726400000000002</v>
      </c>
      <c r="E60" s="23">
        <v>25.705850000000002</v>
      </c>
      <c r="F60" s="23">
        <v>26.21125</v>
      </c>
      <c r="G60" s="23">
        <v>2.1469</v>
      </c>
      <c r="H60" s="23">
        <v>1.89455</v>
      </c>
      <c r="I60" s="23">
        <v>26.5</v>
      </c>
    </row>
    <row r="61" spans="1:9">
      <c r="A61" s="23" t="s">
        <v>46</v>
      </c>
      <c r="B61" s="23">
        <v>33</v>
      </c>
      <c r="C61" s="23">
        <v>3.5</v>
      </c>
      <c r="D61" s="23">
        <v>30.726400000000002</v>
      </c>
      <c r="E61" s="23">
        <v>28.705850000000002</v>
      </c>
      <c r="F61" s="23">
        <v>29.21125</v>
      </c>
      <c r="G61" s="23">
        <v>2.1469</v>
      </c>
      <c r="H61" s="23">
        <v>1.89455</v>
      </c>
      <c r="I61" s="23">
        <v>29.5</v>
      </c>
    </row>
    <row r="62" spans="1:9">
      <c r="A62" s="23" t="s">
        <v>46</v>
      </c>
      <c r="B62" s="23">
        <v>36</v>
      </c>
      <c r="C62" s="23">
        <v>4</v>
      </c>
      <c r="D62" s="23">
        <v>33.401600000000002</v>
      </c>
      <c r="E62" s="23">
        <v>31.092400000000001</v>
      </c>
      <c r="F62" s="23">
        <v>31.67</v>
      </c>
      <c r="G62" s="23">
        <v>2.4535999999999998</v>
      </c>
      <c r="H62" s="23">
        <v>2.1652</v>
      </c>
      <c r="I62" s="23">
        <v>32</v>
      </c>
    </row>
    <row r="63" spans="1:9">
      <c r="A63" s="23" t="s">
        <v>46</v>
      </c>
      <c r="B63" s="23">
        <v>39</v>
      </c>
      <c r="C63" s="23">
        <v>4</v>
      </c>
      <c r="D63" s="23">
        <v>36.401600000000002</v>
      </c>
      <c r="E63" s="23">
        <v>34.092399999999998</v>
      </c>
      <c r="F63" s="23">
        <v>34.67</v>
      </c>
      <c r="G63" s="23">
        <v>2.4535999999999998</v>
      </c>
      <c r="H63" s="23">
        <v>2.1652</v>
      </c>
      <c r="I63" s="23">
        <v>35</v>
      </c>
    </row>
    <row r="64" spans="1:9">
      <c r="A64" s="23" t="s">
        <v>46</v>
      </c>
      <c r="B64" s="23">
        <v>42</v>
      </c>
      <c r="C64" s="23">
        <v>4.5</v>
      </c>
      <c r="D64" s="23">
        <v>39.076799999999999</v>
      </c>
      <c r="E64" s="23">
        <v>36.478949999999998</v>
      </c>
      <c r="F64" s="23">
        <v>37.128749999999997</v>
      </c>
      <c r="G64" s="23">
        <v>2.7603</v>
      </c>
      <c r="H64" s="23">
        <v>2.4358499999999998</v>
      </c>
      <c r="I64" s="23">
        <v>37.5</v>
      </c>
    </row>
    <row r="65" spans="1:9">
      <c r="A65" s="23" t="s">
        <v>46</v>
      </c>
      <c r="B65" s="23">
        <v>45</v>
      </c>
      <c r="C65" s="23">
        <v>4.5</v>
      </c>
      <c r="D65" s="23">
        <v>42.076799999999999</v>
      </c>
      <c r="E65" s="23">
        <v>39.478949999999998</v>
      </c>
      <c r="F65" s="23">
        <v>40.128749999999997</v>
      </c>
      <c r="G65" s="23">
        <v>2.7603</v>
      </c>
      <c r="H65" s="23">
        <v>2.4358499999999998</v>
      </c>
      <c r="I65" s="23">
        <v>40.5</v>
      </c>
    </row>
    <row r="66" spans="1:9">
      <c r="A66" s="23" t="s">
        <v>46</v>
      </c>
      <c r="B66" s="23">
        <v>48</v>
      </c>
      <c r="C66" s="23">
        <v>5</v>
      </c>
      <c r="D66" s="23">
        <v>44.752000000000002</v>
      </c>
      <c r="E66" s="23">
        <v>41.865499999999997</v>
      </c>
      <c r="F66" s="23">
        <v>42.587499999999999</v>
      </c>
      <c r="G66" s="23">
        <v>3.0670000000000002</v>
      </c>
      <c r="H66" s="23">
        <v>2.7065000000000001</v>
      </c>
      <c r="I66" s="23">
        <v>43</v>
      </c>
    </row>
    <row r="67" spans="1:9">
      <c r="A67" s="23" t="s">
        <v>46</v>
      </c>
      <c r="B67" s="23">
        <v>52</v>
      </c>
      <c r="C67" s="23">
        <v>5</v>
      </c>
      <c r="D67" s="23">
        <v>48.752000000000002</v>
      </c>
      <c r="E67" s="23">
        <v>45.865499999999997</v>
      </c>
      <c r="F67" s="23">
        <v>46.587499999999999</v>
      </c>
      <c r="G67" s="23">
        <v>3.0670000000000002</v>
      </c>
      <c r="H67" s="23">
        <v>2.7065000000000001</v>
      </c>
      <c r="I67" s="23">
        <v>47</v>
      </c>
    </row>
    <row r="68" spans="1:9">
      <c r="A68" s="23" t="s">
        <v>46</v>
      </c>
      <c r="B68" s="23">
        <v>56</v>
      </c>
      <c r="C68" s="23">
        <v>5.5</v>
      </c>
      <c r="D68" s="23">
        <v>52.427199999999999</v>
      </c>
      <c r="E68" s="23">
        <v>49.252049999999997</v>
      </c>
      <c r="F68" s="23">
        <v>50.046250000000001</v>
      </c>
      <c r="G68" s="23">
        <v>3.3736999999999999</v>
      </c>
      <c r="H68" s="23">
        <v>2.97715</v>
      </c>
      <c r="I68" s="23">
        <v>50.5</v>
      </c>
    </row>
    <row r="69" spans="1:9">
      <c r="A69" s="23" t="s">
        <v>46</v>
      </c>
      <c r="B69" s="23">
        <v>60</v>
      </c>
      <c r="C69" s="23">
        <v>5.5</v>
      </c>
      <c r="D69" s="23">
        <v>56.427199999999999</v>
      </c>
      <c r="E69" s="23">
        <v>53.252049999999997</v>
      </c>
      <c r="F69" s="23">
        <v>54.046250000000001</v>
      </c>
      <c r="G69" s="23">
        <v>3.3736999999999999</v>
      </c>
      <c r="H69" s="23">
        <v>2.97715</v>
      </c>
      <c r="I69" s="23">
        <v>54.5</v>
      </c>
    </row>
    <row r="70" spans="1:9">
      <c r="A70" s="23" t="s">
        <v>46</v>
      </c>
      <c r="B70" s="23">
        <v>64</v>
      </c>
      <c r="C70" s="23">
        <v>6</v>
      </c>
      <c r="D70" s="23">
        <v>60.102400000000003</v>
      </c>
      <c r="E70" s="23">
        <v>56.638599999999997</v>
      </c>
      <c r="F70" s="23">
        <v>57.505000000000003</v>
      </c>
      <c r="G70" s="23">
        <v>3.6804000000000001</v>
      </c>
      <c r="H70" s="23">
        <v>3.2477999999999998</v>
      </c>
      <c r="I70" s="23">
        <v>58</v>
      </c>
    </row>
    <row r="71" spans="1:9">
      <c r="A71" s="23" t="s">
        <v>46</v>
      </c>
      <c r="B71" s="23">
        <v>68</v>
      </c>
      <c r="C71" s="23">
        <v>6</v>
      </c>
      <c r="D71" s="23">
        <v>64.102400000000003</v>
      </c>
      <c r="E71" s="23">
        <v>60.638599999999997</v>
      </c>
      <c r="F71" s="23">
        <v>61.505000000000003</v>
      </c>
      <c r="G71" s="23">
        <v>3.6804000000000001</v>
      </c>
      <c r="H71" s="23">
        <v>3.2477999999999998</v>
      </c>
      <c r="I71" s="23">
        <v>62</v>
      </c>
    </row>
    <row r="74" spans="1:9" ht="30.75" customHeight="1" thickBot="1">
      <c r="A74" s="92" t="s">
        <v>120</v>
      </c>
      <c r="B74" s="92"/>
      <c r="C74" s="92"/>
    </row>
    <row r="75" spans="1:9" ht="24.75">
      <c r="B75" s="47" t="s">
        <v>121</v>
      </c>
      <c r="C75" s="49" t="s">
        <v>123</v>
      </c>
      <c r="D75" s="49" t="s">
        <v>49</v>
      </c>
      <c r="E75" s="49" t="s">
        <v>125</v>
      </c>
    </row>
    <row r="76" spans="1:9" ht="15.75" thickBot="1">
      <c r="B76" s="48" t="s">
        <v>122</v>
      </c>
      <c r="C76" s="50" t="s">
        <v>124</v>
      </c>
      <c r="D76" s="50" t="s">
        <v>127</v>
      </c>
      <c r="E76" s="51" t="s">
        <v>126</v>
      </c>
    </row>
    <row r="77" spans="1:9">
      <c r="B77" s="52">
        <v>8</v>
      </c>
      <c r="C77" s="53">
        <v>6.2</v>
      </c>
      <c r="D77" s="53">
        <v>1.5</v>
      </c>
      <c r="E77" s="53">
        <v>7.25</v>
      </c>
    </row>
    <row r="78" spans="1:9">
      <c r="B78" s="52">
        <v>10</v>
      </c>
      <c r="C78" s="53">
        <v>7.5</v>
      </c>
      <c r="D78" s="53">
        <v>2</v>
      </c>
      <c r="E78" s="53">
        <v>9</v>
      </c>
    </row>
    <row r="79" spans="1:9">
      <c r="B79" s="52">
        <v>12</v>
      </c>
      <c r="C79" s="53">
        <v>8.5</v>
      </c>
      <c r="D79" s="53">
        <v>3</v>
      </c>
      <c r="E79" s="53">
        <v>10.5</v>
      </c>
    </row>
    <row r="80" spans="1:9">
      <c r="B80" s="52">
        <v>16</v>
      </c>
      <c r="C80" s="53">
        <v>11.5</v>
      </c>
      <c r="D80" s="53">
        <v>4</v>
      </c>
      <c r="E80" s="53">
        <v>14</v>
      </c>
    </row>
    <row r="81" spans="2:5">
      <c r="B81" s="52">
        <v>20</v>
      </c>
      <c r="C81" s="53">
        <v>15.5</v>
      </c>
      <c r="D81" s="53">
        <v>4</v>
      </c>
      <c r="E81" s="53">
        <v>18</v>
      </c>
    </row>
    <row r="82" spans="2:5">
      <c r="B82" s="52">
        <v>24</v>
      </c>
      <c r="C82" s="53">
        <v>18.5</v>
      </c>
      <c r="D82" s="53">
        <v>5</v>
      </c>
      <c r="E82" s="53">
        <v>21.5</v>
      </c>
    </row>
    <row r="83" spans="2:5">
      <c r="B83" s="52">
        <v>28</v>
      </c>
      <c r="C83" s="53">
        <v>22.5</v>
      </c>
      <c r="D83" s="53">
        <v>5</v>
      </c>
      <c r="E83" s="53">
        <v>25.5</v>
      </c>
    </row>
    <row r="84" spans="2:5">
      <c r="B84" s="52">
        <v>32</v>
      </c>
      <c r="C84" s="53">
        <v>25</v>
      </c>
      <c r="D84" s="53">
        <v>6</v>
      </c>
      <c r="E84" s="53">
        <v>29</v>
      </c>
    </row>
    <row r="85" spans="2:5">
      <c r="B85" s="52">
        <v>36</v>
      </c>
      <c r="C85" s="53">
        <v>29</v>
      </c>
      <c r="D85" s="53">
        <v>6</v>
      </c>
      <c r="E85" s="53">
        <v>33</v>
      </c>
    </row>
    <row r="86" spans="2:5">
      <c r="B86" s="52">
        <v>40</v>
      </c>
      <c r="C86" s="53">
        <v>32</v>
      </c>
      <c r="D86" s="53">
        <v>7</v>
      </c>
      <c r="E86" s="53">
        <v>36.5</v>
      </c>
    </row>
    <row r="87" spans="2:5">
      <c r="B87" s="52">
        <v>44</v>
      </c>
      <c r="C87" s="53">
        <v>36</v>
      </c>
      <c r="D87" s="53">
        <v>7</v>
      </c>
      <c r="E87" s="53">
        <v>40.5</v>
      </c>
    </row>
    <row r="88" spans="2:5">
      <c r="B88" s="52">
        <v>48</v>
      </c>
      <c r="C88" s="53">
        <v>39</v>
      </c>
      <c r="D88" s="53">
        <v>8</v>
      </c>
      <c r="E88" s="53">
        <v>44</v>
      </c>
    </row>
    <row r="89" spans="2:5">
      <c r="B89" s="52">
        <v>52</v>
      </c>
      <c r="C89" s="53">
        <v>43</v>
      </c>
      <c r="D89" s="53">
        <v>8</v>
      </c>
      <c r="E89" s="53">
        <v>48</v>
      </c>
    </row>
    <row r="90" spans="2:5">
      <c r="B90" s="52">
        <v>60</v>
      </c>
      <c r="C90" s="53">
        <v>50</v>
      </c>
      <c r="D90" s="53">
        <v>9</v>
      </c>
      <c r="E90" s="53">
        <v>55.5</v>
      </c>
    </row>
    <row r="91" spans="2:5">
      <c r="B91" s="52">
        <v>65</v>
      </c>
      <c r="C91" s="53">
        <v>54</v>
      </c>
      <c r="D91" s="53">
        <v>10</v>
      </c>
      <c r="E91" s="53">
        <v>60</v>
      </c>
    </row>
    <row r="92" spans="2:5">
      <c r="B92" s="52">
        <v>70</v>
      </c>
      <c r="C92" s="53">
        <v>59</v>
      </c>
      <c r="D92" s="53">
        <v>10</v>
      </c>
      <c r="E92" s="53">
        <v>65</v>
      </c>
    </row>
    <row r="93" spans="2:5">
      <c r="B93" s="52">
        <v>75</v>
      </c>
      <c r="C93" s="53">
        <v>64</v>
      </c>
      <c r="D93" s="53">
        <v>10</v>
      </c>
      <c r="E93" s="53">
        <v>70</v>
      </c>
    </row>
    <row r="94" spans="2:5">
      <c r="B94" s="52">
        <v>80</v>
      </c>
      <c r="C94" s="53">
        <v>69</v>
      </c>
      <c r="D94" s="53">
        <v>10</v>
      </c>
      <c r="E94" s="53">
        <v>75</v>
      </c>
    </row>
    <row r="95" spans="2:5">
      <c r="B95" s="52">
        <v>85</v>
      </c>
      <c r="C95" s="53">
        <v>72</v>
      </c>
      <c r="D95" s="53">
        <v>12</v>
      </c>
      <c r="E95" s="53">
        <v>79</v>
      </c>
    </row>
    <row r="96" spans="2:5">
      <c r="B96" s="52">
        <v>90</v>
      </c>
      <c r="C96" s="53">
        <v>77</v>
      </c>
      <c r="D96" s="53">
        <v>12</v>
      </c>
      <c r="E96" s="53">
        <v>84</v>
      </c>
    </row>
    <row r="97" spans="2:13">
      <c r="B97" s="52">
        <v>95</v>
      </c>
      <c r="C97" s="53">
        <v>82</v>
      </c>
      <c r="D97" s="53">
        <v>12</v>
      </c>
      <c r="E97" s="53">
        <v>89</v>
      </c>
    </row>
    <row r="98" spans="2:13">
      <c r="B98" s="52">
        <v>100</v>
      </c>
      <c r="C98" s="53">
        <v>87</v>
      </c>
      <c r="D98" s="53">
        <v>12</v>
      </c>
      <c r="E98" s="53">
        <v>94</v>
      </c>
    </row>
    <row r="99" spans="2:13">
      <c r="B99" s="52">
        <v>110</v>
      </c>
      <c r="C99" s="53">
        <v>97</v>
      </c>
      <c r="D99" s="53">
        <v>12</v>
      </c>
      <c r="E99" s="53">
        <v>104</v>
      </c>
    </row>
    <row r="100" spans="2:13" ht="15.75" thickBot="1">
      <c r="B100" s="54">
        <v>120</v>
      </c>
      <c r="C100" s="55">
        <v>104</v>
      </c>
      <c r="D100" s="55">
        <v>14</v>
      </c>
      <c r="E100" s="55">
        <v>113</v>
      </c>
    </row>
    <row r="110" spans="2:13">
      <c r="M110" t="s">
        <v>38</v>
      </c>
    </row>
    <row r="111" spans="2:13">
      <c r="M111" t="s">
        <v>147</v>
      </c>
    </row>
    <row r="136" spans="1:7" ht="26.25" customHeight="1">
      <c r="A136" s="92" t="s">
        <v>185</v>
      </c>
      <c r="B136" s="92"/>
      <c r="C136" s="92"/>
      <c r="D136" s="92"/>
      <c r="E136" s="92"/>
      <c r="F136" s="92"/>
      <c r="G136" s="92"/>
    </row>
    <row r="163" spans="3:3">
      <c r="C163" t="s">
        <v>183</v>
      </c>
    </row>
  </sheetData>
  <mergeCells count="6">
    <mergeCell ref="A34:D34"/>
    <mergeCell ref="A136:G136"/>
    <mergeCell ref="A35:A36"/>
    <mergeCell ref="D35:D36"/>
    <mergeCell ref="J35:J36"/>
    <mergeCell ref="A74:C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használat</vt:lpstr>
      <vt:lpstr>igénybevétel</vt:lpstr>
      <vt:lpstr>hatásfok</vt:lpstr>
      <vt:lpstr>mellékletek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éé</dc:creator>
  <cp:lastModifiedBy>éé</cp:lastModifiedBy>
  <dcterms:created xsi:type="dcterms:W3CDTF">2012-11-20T16:04:16Z</dcterms:created>
  <dcterms:modified xsi:type="dcterms:W3CDTF">2012-12-06T16:41:52Z</dcterms:modified>
</cp:coreProperties>
</file>